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4" i="1" l="1"/>
  <c r="D34" i="1"/>
  <c r="B34" i="1"/>
  <c r="C29" i="1"/>
  <c r="D29" i="1"/>
  <c r="B29" i="1"/>
  <c r="C33" i="1" l="1"/>
  <c r="D33" i="1"/>
  <c r="B33" i="1"/>
  <c r="D38" i="1" l="1"/>
  <c r="D28" i="1" l="1"/>
  <c r="D17" i="1"/>
  <c r="D27" i="1"/>
  <c r="D9" i="1"/>
  <c r="C28" i="1" l="1"/>
  <c r="C17" i="1"/>
  <c r="C27" i="1"/>
  <c r="C9" i="1"/>
  <c r="B28" i="1" l="1"/>
  <c r="B17" i="1"/>
  <c r="B27" i="1" l="1"/>
  <c r="B9" i="1"/>
  <c r="C26" i="1"/>
  <c r="D26" i="1"/>
  <c r="C25" i="1"/>
  <c r="D25" i="1"/>
  <c r="B25" i="1"/>
  <c r="B38" i="1" l="1"/>
  <c r="B26" i="1" l="1"/>
  <c r="N36" i="1" l="1"/>
  <c r="N35" i="1" l="1"/>
  <c r="N14" i="1" l="1"/>
  <c r="N22" i="1" l="1"/>
  <c r="N7" i="1" l="1"/>
  <c r="N6" i="1" l="1"/>
  <c r="J16" i="1"/>
  <c r="N9" i="1" l="1"/>
  <c r="L16" i="1"/>
  <c r="L8" i="1"/>
  <c r="K8" i="1"/>
  <c r="N25" i="1"/>
  <c r="N26" i="1"/>
  <c r="N29" i="1"/>
  <c r="N30" i="1"/>
  <c r="N31" i="1"/>
  <c r="N32" i="1"/>
  <c r="N33" i="1"/>
  <c r="N34" i="1"/>
  <c r="N37" i="1"/>
  <c r="N18" i="1"/>
  <c r="N19" i="1"/>
  <c r="N20" i="1"/>
  <c r="N21" i="1"/>
  <c r="N23" i="1"/>
  <c r="N17" i="1"/>
  <c r="K16" i="1"/>
  <c r="M16" i="1"/>
  <c r="N10" i="1"/>
  <c r="N11" i="1"/>
  <c r="N12" i="1"/>
  <c r="N13" i="1"/>
  <c r="N15" i="1"/>
  <c r="M39" i="1" l="1"/>
  <c r="L39" i="1"/>
  <c r="L40" i="1" s="1"/>
  <c r="M8" i="1"/>
  <c r="M40" i="1" l="1"/>
  <c r="K39" i="1"/>
  <c r="K40" i="1" l="1"/>
  <c r="H16" i="1" l="1"/>
  <c r="I16" i="1"/>
  <c r="H8" i="1"/>
  <c r="I8" i="1"/>
  <c r="J8" i="1"/>
  <c r="J39" i="1" l="1"/>
  <c r="I39" i="1"/>
  <c r="I40" i="1" s="1"/>
  <c r="N38" i="1" l="1"/>
  <c r="J40" i="1"/>
  <c r="H39" i="1"/>
  <c r="H40" i="1" l="1"/>
  <c r="G8" i="1"/>
  <c r="E16" i="1"/>
  <c r="F16" i="1"/>
  <c r="G16" i="1"/>
  <c r="E8" i="1"/>
  <c r="F8" i="1"/>
  <c r="D16" i="1"/>
  <c r="D8" i="1"/>
  <c r="C16" i="1"/>
  <c r="C8" i="1"/>
  <c r="B16" i="1"/>
  <c r="B8" i="1"/>
  <c r="N16" i="1" l="1"/>
  <c r="N8" i="1"/>
  <c r="G39" i="1"/>
  <c r="G40" i="1" s="1"/>
  <c r="B39" i="1"/>
  <c r="B42" i="1"/>
  <c r="C39" i="1"/>
  <c r="C40" i="1" s="1"/>
  <c r="N28" i="1"/>
  <c r="N27" i="1"/>
  <c r="E39" i="1"/>
  <c r="E40" i="1" s="1"/>
  <c r="D39" i="1"/>
  <c r="D40" i="1" s="1"/>
  <c r="F39" i="1"/>
  <c r="N42" i="1" l="1"/>
  <c r="B40" i="1"/>
  <c r="B41" i="1" s="1"/>
  <c r="N39" i="1"/>
  <c r="F40" i="1"/>
  <c r="C7" i="1"/>
  <c r="C42" i="1" s="1"/>
  <c r="D7" i="1" s="1"/>
  <c r="D42" i="1" s="1"/>
  <c r="N40" i="1" l="1"/>
  <c r="N41" i="1" s="1"/>
  <c r="E7" i="1"/>
  <c r="E42" i="1" s="1"/>
  <c r="F7" i="1" s="1"/>
  <c r="F42" i="1" s="1"/>
  <c r="N44" i="1"/>
  <c r="G7" i="1" l="1"/>
  <c r="G42" i="1" l="1"/>
  <c r="H7" i="1" s="1"/>
  <c r="H42" i="1" s="1"/>
  <c r="I7" i="1" s="1"/>
  <c r="I42" i="1" s="1"/>
  <c r="C6" i="1"/>
  <c r="C41" i="1" s="1"/>
  <c r="J7" i="1" l="1"/>
  <c r="J42" i="1" s="1"/>
  <c r="D6" i="1"/>
  <c r="D41" i="1" s="1"/>
  <c r="K7" i="1" l="1"/>
  <c r="K42" i="1" s="1"/>
  <c r="E6" i="1"/>
  <c r="E41" i="1" s="1"/>
  <c r="L7" i="1" l="1"/>
  <c r="F6" i="1"/>
  <c r="F41" i="1" s="1"/>
  <c r="G6" i="1" s="1"/>
  <c r="L42" i="1" l="1"/>
  <c r="M7" i="1" s="1"/>
  <c r="M42" i="1" s="1"/>
  <c r="G41" i="1"/>
  <c r="H6" i="1" s="1"/>
  <c r="H41" i="1" s="1"/>
  <c r="I6" i="1" s="1"/>
  <c r="I41" i="1" s="1"/>
  <c r="J6" i="1" s="1"/>
  <c r="J41" i="1" s="1"/>
  <c r="K6" i="1" s="1"/>
  <c r="K41" i="1" s="1"/>
  <c r="L6" i="1" s="1"/>
  <c r="L41" i="1" s="1"/>
  <c r="M6" i="1" s="1"/>
  <c r="M41" i="1" s="1"/>
</calcChain>
</file>

<file path=xl/sharedStrings.xml><?xml version="1.0" encoding="utf-8"?>
<sst xmlns="http://schemas.openxmlformats.org/spreadsheetml/2006/main" count="55" uniqueCount="45">
  <si>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</si>
  <si>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</si>
  <si>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</si>
  <si>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</si>
  <si>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</si>
  <si>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</si>
  <si>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</si>
  <si>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</si>
  <si>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</si>
  <si>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</si>
  <si>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</si>
  <si>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</si>
  <si>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</si>
  <si>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</si>
  <si>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</si>
  <si>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</si>
  <si>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</si>
  <si>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</si>
  <si>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</si>
  <si>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</si>
  <si>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</si>
  <si>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</si>
  <si>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</si>
  <si>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</si>
  <si>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 xml:space="preserve">                 ОТЧЕТ по дому Матросова, 45</t>
  </si>
  <si>
    <t xml:space="preserve">Тех. обслуживание общедомовых приборов учета </t>
  </si>
  <si>
    <t>Отведение сточных вод ОИ</t>
  </si>
  <si>
    <t xml:space="preserve">Содержание жилья и текущий ремонт,  ОПУ </t>
  </si>
  <si>
    <t>Корректировка задолженности по оплате по решению Арбитражного суда за предыдущие периоды</t>
  </si>
  <si>
    <t>Вознаграждение совета МКД</t>
  </si>
  <si>
    <t>Налоги с вознаграждения совета МКД</t>
  </si>
  <si>
    <r>
      <t xml:space="preserve">за период </t>
    </r>
    <r>
      <rPr>
        <b/>
        <u/>
        <sz val="16"/>
        <rFont val="Times New Roman"/>
        <family val="1"/>
        <charset val="204"/>
      </rPr>
      <t>01.01.2026г. по 31.03.2026г.</t>
    </r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</si>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</sst>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7" fillId="0" borderId="0" xfId="0" applyFont="1"/>
    <xf numFmtId="0" fontId="0" fillId="0" borderId="0" xfId="0" applyBorder="1"/>
    <xf numFmtId="0" fontId="8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164" fontId="9" fillId="2" borderId="4" xfId="0" applyNumberFormat="1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vertical="top" wrapText="1"/>
    </xf>
    <xf numFmtId="164" fontId="9" fillId="3" borderId="4" xfId="0" applyNumberFormat="1" applyFont="1" applyFill="1" applyBorder="1" applyAlignment="1">
      <alignment horizontal="left" vertical="top" wrapText="1"/>
    </xf>
    <xf numFmtId="164" fontId="8" fillId="0" borderId="4" xfId="0" applyNumberFormat="1" applyFont="1" applyBorder="1" applyAlignment="1">
      <alignment horizontal="left" vertical="top" wrapText="1"/>
    </xf>
    <xf numFmtId="0" fontId="9" fillId="4" borderId="3" xfId="0" applyFont="1" applyFill="1" applyBorder="1" applyAlignment="1">
      <alignment vertical="top" wrapText="1"/>
    </xf>
    <xf numFmtId="164" fontId="9" fillId="4" borderId="4" xfId="0" applyNumberFormat="1" applyFont="1" applyFill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164" fontId="9" fillId="0" borderId="5" xfId="0" applyNumberFormat="1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left" vertical="top" wrapText="1"/>
    </xf>
    <xf numFmtId="164" fontId="8" fillId="0" borderId="6" xfId="0" applyNumberFormat="1" applyFont="1" applyBorder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/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 vertical="top" wrapText="1"/>
    </xf>
    <xf numFmtId="0" fontId="9" fillId="0" borderId="8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topLeftCell="A23" zoomScale="75" workbookViewId="0">
      <selection activeCell="Q34" sqref="Q34"/>
    </sheetView>
  </sheetViews>
  <sheetFormatPr defaultRowHeight="13.2" x14ac:dyDescent="0.25"/>
  <cols>
    <col min="1" max="1" width="58.6640625" customWidth="1"/>
    <col min="2" max="2" width="15.33203125" customWidth="1"/>
    <col min="3" max="4" width="15.109375" customWidth="1"/>
    <col min="5" max="5" width="14.33203125" hidden="1" customWidth="1"/>
    <col min="6" max="6" width="14.6640625" hidden="1" customWidth="1"/>
    <col min="7" max="7" width="14.88671875" hidden="1" customWidth="1"/>
    <col min="8" max="8" width="14.5546875" hidden="1" customWidth="1"/>
    <col min="9" max="9" width="15" hidden="1" customWidth="1"/>
    <col min="10" max="13" width="15.44140625" hidden="1" customWidth="1"/>
    <col min="14" max="14" width="15.88671875" customWidth="1"/>
  </cols>
  <sheetData>
    <row r="1" spans="1:18" ht="20.25" customHeight="1" x14ac:dyDescent="0.4">
      <c r="A1" s="22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8" ht="20.399999999999999" x14ac:dyDescent="0.35">
      <c r="A2" s="24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8" ht="7.5" customHeight="1" thickBot="1" x14ac:dyDescent="0.3">
      <c r="A3" s="1"/>
      <c r="R3" s="2"/>
    </row>
    <row r="4" spans="1:18" ht="3" hidden="1" customHeight="1" thickBot="1" x14ac:dyDescent="0.3">
      <c r="A4" s="1"/>
    </row>
    <row r="5" spans="1:18" ht="38.25" customHeight="1" thickBot="1" x14ac:dyDescent="0.3">
      <c r="A5" s="5" t="s">
        <v>0</v>
      </c>
      <c r="B5" s="6" t="s">
        <v>32</v>
      </c>
      <c r="C5" s="6" t="s">
        <v>33</v>
      </c>
      <c r="D5" s="6" t="s">
        <v>34</v>
      </c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44</v>
      </c>
    </row>
    <row r="6" spans="1:18" ht="23.25" customHeight="1" thickBot="1" x14ac:dyDescent="0.3">
      <c r="A6" s="7" t="s">
        <v>15</v>
      </c>
      <c r="B6" s="8">
        <v>-1027557.83</v>
      </c>
      <c r="C6" s="8">
        <f>B41</f>
        <v>-1034223.02302</v>
      </c>
      <c r="D6" s="8">
        <f t="shared" ref="D6" si="0">C41</f>
        <v>-1026395.21136</v>
      </c>
      <c r="E6" s="8">
        <f t="shared" ref="E6" si="1">D41</f>
        <v>-1019102.2352199999</v>
      </c>
      <c r="F6" s="8">
        <f t="shared" ref="F6" si="2">E41</f>
        <v>-1019102.2352199999</v>
      </c>
      <c r="G6" s="8">
        <f>F41</f>
        <v>-1019102.2352199999</v>
      </c>
      <c r="H6" s="8">
        <f t="shared" ref="H6:J6" si="3">G41</f>
        <v>-1019102.2352199999</v>
      </c>
      <c r="I6" s="8">
        <f t="shared" si="3"/>
        <v>-1019102.2352199999</v>
      </c>
      <c r="J6" s="8">
        <f t="shared" si="3"/>
        <v>-1019102.2352199999</v>
      </c>
      <c r="K6" s="8">
        <f t="shared" ref="K6" si="4">J41</f>
        <v>-1019102.2352199999</v>
      </c>
      <c r="L6" s="8">
        <f t="shared" ref="L6" si="5">K41</f>
        <v>-1019102.2352199999</v>
      </c>
      <c r="M6" s="8">
        <f t="shared" ref="M6" si="6">L41</f>
        <v>-1019102.2352199999</v>
      </c>
      <c r="N6" s="8">
        <f>B6</f>
        <v>-1027557.83</v>
      </c>
    </row>
    <row r="7" spans="1:18" ht="21" customHeight="1" thickBot="1" x14ac:dyDescent="0.3">
      <c r="A7" s="7" t="s">
        <v>13</v>
      </c>
      <c r="B7" s="8">
        <v>-793795.26</v>
      </c>
      <c r="C7" s="8">
        <f>B42</f>
        <v>-798770.77</v>
      </c>
      <c r="D7" s="8">
        <f>C42</f>
        <v>-814085.42</v>
      </c>
      <c r="E7" s="8">
        <f>D42</f>
        <v>-811761.95</v>
      </c>
      <c r="F7" s="8">
        <f>E42</f>
        <v>-811761.95</v>
      </c>
      <c r="G7" s="8">
        <f t="shared" ref="G7" si="7">F42</f>
        <v>-811761.95</v>
      </c>
      <c r="H7" s="8">
        <f t="shared" ref="H7:M7" si="8">G42</f>
        <v>-811761.95</v>
      </c>
      <c r="I7" s="8">
        <f t="shared" si="8"/>
        <v>-811761.95</v>
      </c>
      <c r="J7" s="8">
        <f t="shared" si="8"/>
        <v>-811761.95</v>
      </c>
      <c r="K7" s="8">
        <f t="shared" si="8"/>
        <v>-811761.95</v>
      </c>
      <c r="L7" s="8">
        <f t="shared" si="8"/>
        <v>-811761.95</v>
      </c>
      <c r="M7" s="8">
        <f t="shared" si="8"/>
        <v>-811761.95</v>
      </c>
      <c r="N7" s="8">
        <f>B7</f>
        <v>-793795.26</v>
      </c>
    </row>
    <row r="8" spans="1:18" ht="20.25" customHeight="1" thickBot="1" x14ac:dyDescent="0.3">
      <c r="A8" s="9" t="s">
        <v>12</v>
      </c>
      <c r="B8" s="10">
        <f t="shared" ref="B8:M8" si="9">SUM(B9:B15)</f>
        <v>88423.719999999987</v>
      </c>
      <c r="C8" s="10">
        <f t="shared" si="9"/>
        <v>88340.139999999985</v>
      </c>
      <c r="D8" s="10">
        <f t="shared" si="9"/>
        <v>91914.459999999977</v>
      </c>
      <c r="E8" s="10">
        <f t="shared" si="9"/>
        <v>0</v>
      </c>
      <c r="F8" s="10">
        <f t="shared" si="9"/>
        <v>0</v>
      </c>
      <c r="G8" s="10">
        <f t="shared" si="9"/>
        <v>0</v>
      </c>
      <c r="H8" s="10">
        <f t="shared" si="9"/>
        <v>0</v>
      </c>
      <c r="I8" s="10">
        <f t="shared" si="9"/>
        <v>0</v>
      </c>
      <c r="J8" s="10">
        <f t="shared" si="9"/>
        <v>0</v>
      </c>
      <c r="K8" s="10">
        <f t="shared" si="9"/>
        <v>0</v>
      </c>
      <c r="L8" s="10">
        <f t="shared" si="9"/>
        <v>0</v>
      </c>
      <c r="M8" s="10">
        <f t="shared" si="9"/>
        <v>0</v>
      </c>
      <c r="N8" s="10">
        <f>SUM(B8:M8)</f>
        <v>268678.31999999995</v>
      </c>
    </row>
    <row r="9" spans="1:18" ht="24.75" customHeight="1" thickBot="1" x14ac:dyDescent="0.3">
      <c r="A9" s="4" t="s">
        <v>27</v>
      </c>
      <c r="B9" s="11">
        <f>79979.4+1481.12</f>
        <v>81460.51999999999</v>
      </c>
      <c r="C9" s="11">
        <f>79979.4+1481.12</f>
        <v>81460.51999999999</v>
      </c>
      <c r="D9" s="11">
        <f>79979.4+1481.12</f>
        <v>81460.51999999999</v>
      </c>
      <c r="E9" s="11"/>
      <c r="F9" s="11"/>
      <c r="G9" s="11"/>
      <c r="H9" s="11"/>
      <c r="I9" s="11"/>
      <c r="J9" s="11"/>
      <c r="K9" s="11"/>
      <c r="L9" s="11"/>
      <c r="M9" s="11"/>
      <c r="N9" s="11">
        <f>SUM(B9:M9)</f>
        <v>244381.55999999997</v>
      </c>
    </row>
    <row r="10" spans="1:18" ht="24.75" customHeight="1" thickBot="1" x14ac:dyDescent="0.3">
      <c r="A10" s="4" t="s">
        <v>16</v>
      </c>
      <c r="B10" s="11">
        <v>0</v>
      </c>
      <c r="C10" s="11">
        <v>-93.42</v>
      </c>
      <c r="D10" s="11">
        <v>0</v>
      </c>
      <c r="E10" s="11"/>
      <c r="F10" s="11"/>
      <c r="G10" s="11"/>
      <c r="H10" s="11"/>
      <c r="I10" s="11"/>
      <c r="J10" s="11"/>
      <c r="K10" s="11"/>
      <c r="L10" s="11"/>
      <c r="M10" s="11"/>
      <c r="N10" s="11">
        <f t="shared" ref="N10:N15" si="10">SUM(B10:M10)</f>
        <v>-93.42</v>
      </c>
    </row>
    <row r="11" spans="1:18" ht="24.75" customHeight="1" thickBot="1" x14ac:dyDescent="0.3">
      <c r="A11" s="4" t="s">
        <v>17</v>
      </c>
      <c r="B11" s="11">
        <v>693.54</v>
      </c>
      <c r="C11" s="11">
        <v>693.54</v>
      </c>
      <c r="D11" s="11">
        <v>693.54</v>
      </c>
      <c r="E11" s="11"/>
      <c r="F11" s="11"/>
      <c r="G11" s="11"/>
      <c r="H11" s="11"/>
      <c r="I11" s="11"/>
      <c r="J11" s="11"/>
      <c r="K11" s="11"/>
      <c r="L11" s="11"/>
      <c r="M11" s="11"/>
      <c r="N11" s="11">
        <f t="shared" si="10"/>
        <v>2080.62</v>
      </c>
    </row>
    <row r="12" spans="1:18" ht="24.75" customHeight="1" thickBot="1" x14ac:dyDescent="0.3">
      <c r="A12" s="4" t="s">
        <v>18</v>
      </c>
      <c r="B12" s="11">
        <v>0</v>
      </c>
      <c r="C12" s="11">
        <v>0</v>
      </c>
      <c r="D12" s="11">
        <v>3480.9</v>
      </c>
      <c r="E12" s="11"/>
      <c r="F12" s="11"/>
      <c r="G12" s="11"/>
      <c r="H12" s="11"/>
      <c r="I12" s="11"/>
      <c r="J12" s="11"/>
      <c r="K12" s="11"/>
      <c r="L12" s="11"/>
      <c r="M12" s="11"/>
      <c r="N12" s="11">
        <f t="shared" si="10"/>
        <v>3480.9</v>
      </c>
    </row>
    <row r="13" spans="1:18" ht="24.75" customHeight="1" thickBot="1" x14ac:dyDescent="0.3">
      <c r="A13" s="4" t="s">
        <v>26</v>
      </c>
      <c r="B13" s="11">
        <v>584.16</v>
      </c>
      <c r="C13" s="11">
        <v>594</v>
      </c>
      <c r="D13" s="11">
        <v>594</v>
      </c>
      <c r="E13" s="11"/>
      <c r="F13" s="11"/>
      <c r="G13" s="11"/>
      <c r="H13" s="11"/>
      <c r="I13" s="11"/>
      <c r="J13" s="11"/>
      <c r="K13" s="11"/>
      <c r="L13" s="11"/>
      <c r="M13" s="11"/>
      <c r="N13" s="11">
        <f t="shared" si="10"/>
        <v>1772.1599999999999</v>
      </c>
    </row>
    <row r="14" spans="1:18" ht="24.75" customHeight="1" thickBot="1" x14ac:dyDescent="0.3">
      <c r="A14" s="4" t="s">
        <v>29</v>
      </c>
      <c r="B14" s="11">
        <v>5585.5</v>
      </c>
      <c r="C14" s="11">
        <v>5585.5</v>
      </c>
      <c r="D14" s="11">
        <v>5585.5</v>
      </c>
      <c r="E14" s="11"/>
      <c r="F14" s="11"/>
      <c r="G14" s="11"/>
      <c r="H14" s="11"/>
      <c r="I14" s="11"/>
      <c r="J14" s="11"/>
      <c r="K14" s="11"/>
      <c r="L14" s="11"/>
      <c r="M14" s="11"/>
      <c r="N14" s="11">
        <f t="shared" si="10"/>
        <v>16756.5</v>
      </c>
    </row>
    <row r="15" spans="1:18" ht="24.75" customHeight="1" thickBot="1" x14ac:dyDescent="0.3">
      <c r="A15" s="4" t="s">
        <v>14</v>
      </c>
      <c r="B15" s="11">
        <v>100</v>
      </c>
      <c r="C15" s="11">
        <v>100</v>
      </c>
      <c r="D15" s="11">
        <v>100</v>
      </c>
      <c r="E15" s="11"/>
      <c r="F15" s="11"/>
      <c r="G15" s="11"/>
      <c r="H15" s="11"/>
      <c r="I15" s="11"/>
      <c r="J15" s="11"/>
      <c r="K15" s="11"/>
      <c r="L15" s="11"/>
      <c r="M15" s="11"/>
      <c r="N15" s="11">
        <f t="shared" si="10"/>
        <v>300</v>
      </c>
    </row>
    <row r="16" spans="1:18" ht="20.25" customHeight="1" thickBot="1" x14ac:dyDescent="0.3">
      <c r="A16" s="12" t="s">
        <v>8</v>
      </c>
      <c r="B16" s="13">
        <f>SUM(B17:B23)</f>
        <v>83448.210000000006</v>
      </c>
      <c r="C16" s="13">
        <f>SUM(C17:C23)</f>
        <v>73025.490000000005</v>
      </c>
      <c r="D16" s="13">
        <f>SUM(D17:D23)</f>
        <v>94237.930000000008</v>
      </c>
      <c r="E16" s="13">
        <f t="shared" ref="E16:M16" si="11">SUM(E17:E23)</f>
        <v>0</v>
      </c>
      <c r="F16" s="13">
        <f t="shared" si="11"/>
        <v>0</v>
      </c>
      <c r="G16" s="13">
        <f t="shared" si="11"/>
        <v>0</v>
      </c>
      <c r="H16" s="13">
        <f t="shared" si="11"/>
        <v>0</v>
      </c>
      <c r="I16" s="13">
        <f t="shared" si="11"/>
        <v>0</v>
      </c>
      <c r="J16" s="13">
        <f t="shared" si="11"/>
        <v>0</v>
      </c>
      <c r="K16" s="13">
        <f t="shared" si="11"/>
        <v>0</v>
      </c>
      <c r="L16" s="13">
        <f t="shared" si="11"/>
        <v>0</v>
      </c>
      <c r="M16" s="13">
        <f t="shared" si="11"/>
        <v>0</v>
      </c>
      <c r="N16" s="13">
        <f>SUM(B16:M16)</f>
        <v>250711.63</v>
      </c>
    </row>
    <row r="17" spans="1:15" ht="24" customHeight="1" thickBot="1" x14ac:dyDescent="0.3">
      <c r="A17" s="4" t="s">
        <v>27</v>
      </c>
      <c r="B17" s="19">
        <f>74588.49+1479.69+29.5</f>
        <v>76097.680000000008</v>
      </c>
      <c r="C17" s="11">
        <f>65800.17+1199.01</f>
        <v>66999.179999999993</v>
      </c>
      <c r="D17" s="11">
        <f>84517.91+1318.16</f>
        <v>85836.07</v>
      </c>
      <c r="E17" s="11"/>
      <c r="F17" s="11"/>
      <c r="G17" s="11"/>
      <c r="H17" s="11"/>
      <c r="I17" s="11"/>
      <c r="J17" s="11"/>
      <c r="K17" s="11"/>
      <c r="L17" s="11"/>
      <c r="M17" s="11"/>
      <c r="N17" s="11">
        <f>SUM(B17:M17)</f>
        <v>228932.93</v>
      </c>
    </row>
    <row r="18" spans="1:15" ht="26.25" customHeight="1" thickBot="1" x14ac:dyDescent="0.3">
      <c r="A18" s="4" t="s">
        <v>16</v>
      </c>
      <c r="B18" s="11">
        <v>99.66</v>
      </c>
      <c r="C18" s="11">
        <v>25.07</v>
      </c>
      <c r="D18" s="11">
        <v>61.95</v>
      </c>
      <c r="E18" s="11"/>
      <c r="F18" s="11"/>
      <c r="G18" s="11"/>
      <c r="H18" s="11"/>
      <c r="I18" s="11"/>
      <c r="J18" s="11"/>
      <c r="K18" s="11"/>
      <c r="L18" s="11"/>
      <c r="M18" s="11"/>
      <c r="N18" s="11">
        <f t="shared" ref="N18:N23" si="12">SUM(B18:M18)</f>
        <v>186.68</v>
      </c>
    </row>
    <row r="19" spans="1:15" ht="26.25" customHeight="1" thickBot="1" x14ac:dyDescent="0.3">
      <c r="A19" s="4" t="s">
        <v>17</v>
      </c>
      <c r="B19" s="11">
        <v>646.4</v>
      </c>
      <c r="C19" s="11">
        <v>568.11</v>
      </c>
      <c r="D19" s="11">
        <v>725.01</v>
      </c>
      <c r="E19" s="11"/>
      <c r="F19" s="11"/>
      <c r="G19" s="11"/>
      <c r="H19" s="11"/>
      <c r="I19" s="11"/>
      <c r="J19" s="11"/>
      <c r="K19" s="11"/>
      <c r="L19" s="11"/>
      <c r="M19" s="11"/>
      <c r="N19" s="11">
        <f t="shared" si="12"/>
        <v>1939.52</v>
      </c>
    </row>
    <row r="20" spans="1:15" ht="26.25" customHeight="1" thickBot="1" x14ac:dyDescent="0.3">
      <c r="A20" s="4" t="s">
        <v>18</v>
      </c>
      <c r="B20" s="11">
        <v>1355.33</v>
      </c>
      <c r="C20" s="11">
        <v>348.94</v>
      </c>
      <c r="D20" s="11">
        <v>1721.21</v>
      </c>
      <c r="E20" s="11"/>
      <c r="F20" s="11"/>
      <c r="G20" s="11"/>
      <c r="H20" s="11"/>
      <c r="I20" s="11"/>
      <c r="J20" s="11"/>
      <c r="K20" s="11"/>
      <c r="L20" s="11"/>
      <c r="M20" s="11"/>
      <c r="N20" s="11">
        <f t="shared" si="12"/>
        <v>3425.48</v>
      </c>
    </row>
    <row r="21" spans="1:15" ht="26.25" customHeight="1" thickBot="1" x14ac:dyDescent="0.3">
      <c r="A21" s="4" t="s">
        <v>26</v>
      </c>
      <c r="B21" s="11">
        <v>609.49</v>
      </c>
      <c r="C21" s="11">
        <v>485.63</v>
      </c>
      <c r="D21" s="11">
        <v>641.49</v>
      </c>
      <c r="E21" s="11"/>
      <c r="F21" s="11"/>
      <c r="G21" s="11"/>
      <c r="H21" s="11"/>
      <c r="I21" s="11"/>
      <c r="J21" s="11"/>
      <c r="K21" s="11"/>
      <c r="L21" s="11"/>
      <c r="M21" s="11"/>
      <c r="N21" s="11">
        <f t="shared" si="12"/>
        <v>1736.61</v>
      </c>
    </row>
    <row r="22" spans="1:15" ht="26.25" customHeight="1" thickBot="1" x14ac:dyDescent="0.3">
      <c r="A22" s="4" t="s">
        <v>29</v>
      </c>
      <c r="B22" s="11">
        <v>4539.6499999999996</v>
      </c>
      <c r="C22" s="11">
        <v>4498.5600000000004</v>
      </c>
      <c r="D22" s="11">
        <v>5152.2</v>
      </c>
      <c r="E22" s="11"/>
      <c r="F22" s="11"/>
      <c r="G22" s="11"/>
      <c r="H22" s="11"/>
      <c r="I22" s="11"/>
      <c r="J22" s="11"/>
      <c r="K22" s="11"/>
      <c r="L22" s="11"/>
      <c r="M22" s="11"/>
      <c r="N22" s="11">
        <f t="shared" si="12"/>
        <v>14190.41</v>
      </c>
    </row>
    <row r="23" spans="1:15" ht="26.25" customHeight="1" thickBot="1" x14ac:dyDescent="0.3">
      <c r="A23" s="4" t="s">
        <v>14</v>
      </c>
      <c r="B23" s="14">
        <v>100</v>
      </c>
      <c r="C23" s="14">
        <v>100</v>
      </c>
      <c r="D23" s="14">
        <v>100</v>
      </c>
      <c r="E23" s="14"/>
      <c r="F23" s="14"/>
      <c r="G23" s="14"/>
      <c r="H23" s="14"/>
      <c r="I23" s="14"/>
      <c r="J23" s="11"/>
      <c r="K23" s="11"/>
      <c r="L23" s="11"/>
      <c r="M23" s="11"/>
      <c r="N23" s="11">
        <f t="shared" si="12"/>
        <v>300</v>
      </c>
      <c r="O23" s="3"/>
    </row>
    <row r="24" spans="1:15" ht="21.75" customHeight="1" thickBot="1" x14ac:dyDescent="0.3">
      <c r="A24" s="15" t="s">
        <v>23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</row>
    <row r="25" spans="1:15" ht="19.5" customHeight="1" thickBot="1" x14ac:dyDescent="0.3">
      <c r="A25" s="4" t="s">
        <v>1</v>
      </c>
      <c r="B25" s="11">
        <f>2962.2*0.65</f>
        <v>1925.4299999999998</v>
      </c>
      <c r="C25" s="11">
        <f t="shared" ref="C25:D25" si="13">2962.2*0.65</f>
        <v>1925.4299999999998</v>
      </c>
      <c r="D25" s="11">
        <f t="shared" si="13"/>
        <v>1925.4299999999998</v>
      </c>
      <c r="E25" s="11"/>
      <c r="F25" s="11"/>
      <c r="G25" s="11"/>
      <c r="H25" s="11"/>
      <c r="I25" s="11"/>
      <c r="J25" s="11"/>
      <c r="K25" s="11"/>
      <c r="L25" s="11"/>
      <c r="M25" s="11"/>
      <c r="N25" s="11">
        <f t="shared" ref="N25:N38" si="14">SUM(B25:M25)</f>
        <v>5776.2899999999991</v>
      </c>
    </row>
    <row r="26" spans="1:15" ht="22.5" customHeight="1" thickBot="1" x14ac:dyDescent="0.3">
      <c r="A26" s="4" t="s">
        <v>2</v>
      </c>
      <c r="B26" s="11">
        <f>2962.2*0.2</f>
        <v>592.43999999999994</v>
      </c>
      <c r="C26" s="11">
        <f t="shared" ref="C26:D26" si="15">2962.2*0.2</f>
        <v>592.43999999999994</v>
      </c>
      <c r="D26" s="11">
        <f t="shared" si="15"/>
        <v>592.43999999999994</v>
      </c>
      <c r="E26" s="11"/>
      <c r="F26" s="11"/>
      <c r="G26" s="11"/>
      <c r="H26" s="11"/>
      <c r="I26" s="11"/>
      <c r="J26" s="11"/>
      <c r="K26" s="11"/>
      <c r="L26" s="11"/>
      <c r="M26" s="11"/>
      <c r="N26" s="11">
        <f t="shared" si="14"/>
        <v>1777.3199999999997</v>
      </c>
    </row>
    <row r="27" spans="1:15" ht="21" customHeight="1" thickBot="1" x14ac:dyDescent="0.3">
      <c r="A27" s="4" t="s">
        <v>3</v>
      </c>
      <c r="B27" s="11">
        <f>88323.72*2.6%</f>
        <v>2296.4167200000002</v>
      </c>
      <c r="C27" s="11">
        <f>88240.14*2.6%</f>
        <v>2294.2436400000001</v>
      </c>
      <c r="D27" s="11">
        <f>91814.46*2.6%</f>
        <v>2387.1759600000005</v>
      </c>
      <c r="E27" s="11"/>
      <c r="F27" s="11"/>
      <c r="G27" s="11"/>
      <c r="H27" s="11"/>
      <c r="I27" s="11"/>
      <c r="J27" s="11"/>
      <c r="K27" s="11"/>
      <c r="L27" s="11"/>
      <c r="M27" s="11"/>
      <c r="N27" s="11">
        <f t="shared" si="14"/>
        <v>6977.8363200000003</v>
      </c>
    </row>
    <row r="28" spans="1:15" ht="23.25" customHeight="1" thickBot="1" x14ac:dyDescent="0.3">
      <c r="A28" s="4" t="s">
        <v>4</v>
      </c>
      <c r="B28" s="11">
        <f>83348.21*3%</f>
        <v>2500.4463000000001</v>
      </c>
      <c r="C28" s="11">
        <f>72925.49*3%</f>
        <v>2187.7647000000002</v>
      </c>
      <c r="D28" s="11">
        <f>94137.93*3%</f>
        <v>2824.1378999999997</v>
      </c>
      <c r="E28" s="11"/>
      <c r="F28" s="11"/>
      <c r="G28" s="11"/>
      <c r="H28" s="11"/>
      <c r="I28" s="11"/>
      <c r="J28" s="11"/>
      <c r="K28" s="11"/>
      <c r="L28" s="11"/>
      <c r="M28" s="11"/>
      <c r="N28" s="11">
        <f t="shared" si="14"/>
        <v>7512.3489</v>
      </c>
    </row>
    <row r="29" spans="1:15" ht="23.25" customHeight="1" thickBot="1" x14ac:dyDescent="0.3">
      <c r="A29" s="4" t="s">
        <v>9</v>
      </c>
      <c r="B29" s="11">
        <f>2962.2*12</f>
        <v>35546.399999999994</v>
      </c>
      <c r="C29" s="11">
        <f t="shared" ref="C29:D29" si="16">2962.2*12</f>
        <v>35546.399999999994</v>
      </c>
      <c r="D29" s="11">
        <f t="shared" si="16"/>
        <v>35546.399999999994</v>
      </c>
      <c r="E29" s="11"/>
      <c r="F29" s="11"/>
      <c r="G29" s="11"/>
      <c r="H29" s="11"/>
      <c r="I29" s="11"/>
      <c r="J29" s="11"/>
      <c r="K29" s="11"/>
      <c r="L29" s="11"/>
      <c r="M29" s="11"/>
      <c r="N29" s="11">
        <f t="shared" si="14"/>
        <v>106639.19999999998</v>
      </c>
    </row>
    <row r="30" spans="1:15" ht="26.25" customHeight="1" thickBot="1" x14ac:dyDescent="0.3">
      <c r="A30" s="4" t="s">
        <v>19</v>
      </c>
      <c r="B30" s="11">
        <v>0</v>
      </c>
      <c r="C30" s="11">
        <v>0</v>
      </c>
      <c r="D30" s="11">
        <v>0</v>
      </c>
      <c r="E30" s="11"/>
      <c r="F30" s="11"/>
      <c r="G30" s="11"/>
      <c r="H30" s="11"/>
      <c r="I30" s="11"/>
      <c r="J30" s="11"/>
      <c r="K30" s="11"/>
      <c r="L30" s="11"/>
      <c r="M30" s="11"/>
      <c r="N30" s="11">
        <f t="shared" si="14"/>
        <v>0</v>
      </c>
    </row>
    <row r="31" spans="1:15" ht="26.25" customHeight="1" thickBot="1" x14ac:dyDescent="0.3">
      <c r="A31" s="4" t="s">
        <v>20</v>
      </c>
      <c r="B31" s="11">
        <v>1040.03</v>
      </c>
      <c r="C31" s="11">
        <v>1040.03</v>
      </c>
      <c r="D31" s="11">
        <v>1040.03</v>
      </c>
      <c r="E31" s="11"/>
      <c r="F31" s="11"/>
      <c r="G31" s="11"/>
      <c r="H31" s="11"/>
      <c r="I31" s="11"/>
      <c r="J31" s="11"/>
      <c r="K31" s="11"/>
      <c r="L31" s="11"/>
      <c r="M31" s="11"/>
      <c r="N31" s="11">
        <f t="shared" si="14"/>
        <v>3120.09</v>
      </c>
    </row>
    <row r="32" spans="1:15" ht="26.25" customHeight="1" thickBot="1" x14ac:dyDescent="0.3">
      <c r="A32" s="4" t="s">
        <v>21</v>
      </c>
      <c r="B32" s="11">
        <v>0</v>
      </c>
      <c r="C32" s="11">
        <v>3480.96</v>
      </c>
      <c r="D32" s="11">
        <v>6936.02</v>
      </c>
      <c r="E32" s="11"/>
      <c r="F32" s="11"/>
      <c r="G32" s="11"/>
      <c r="H32" s="11"/>
      <c r="I32" s="11"/>
      <c r="J32" s="11"/>
      <c r="K32" s="11"/>
      <c r="L32" s="11"/>
      <c r="M32" s="11"/>
      <c r="N32" s="11">
        <f t="shared" si="14"/>
        <v>10416.98</v>
      </c>
    </row>
    <row r="33" spans="1:14" ht="26.25" customHeight="1" thickBot="1" x14ac:dyDescent="0.3">
      <c r="A33" s="4" t="s">
        <v>26</v>
      </c>
      <c r="B33" s="11">
        <f>593.85+0</f>
        <v>593.85</v>
      </c>
      <c r="C33" s="11">
        <f t="shared" ref="C33:D33" si="17">593.85+0</f>
        <v>593.85</v>
      </c>
      <c r="D33" s="11">
        <f t="shared" si="17"/>
        <v>593.85</v>
      </c>
      <c r="E33" s="11"/>
      <c r="F33" s="11"/>
      <c r="G33" s="11"/>
      <c r="H33" s="11"/>
      <c r="I33" s="11"/>
      <c r="J33" s="11"/>
      <c r="K33" s="11"/>
      <c r="L33" s="11"/>
      <c r="M33" s="11"/>
      <c r="N33" s="11">
        <f t="shared" si="14"/>
        <v>1781.5500000000002</v>
      </c>
    </row>
    <row r="34" spans="1:14" ht="22.5" customHeight="1" thickBot="1" x14ac:dyDescent="0.3">
      <c r="A34" s="4" t="s">
        <v>6</v>
      </c>
      <c r="B34" s="19">
        <f>2962.2*4.05</f>
        <v>11996.909999999998</v>
      </c>
      <c r="C34" s="19">
        <f t="shared" ref="C34:D34" si="18">2962.2*4.05</f>
        <v>11996.909999999998</v>
      </c>
      <c r="D34" s="19">
        <f t="shared" si="18"/>
        <v>11996.909999999998</v>
      </c>
      <c r="E34" s="19"/>
      <c r="F34" s="19"/>
      <c r="G34" s="19"/>
      <c r="H34" s="19"/>
      <c r="I34" s="19"/>
      <c r="J34" s="19"/>
      <c r="K34" s="19"/>
      <c r="L34" s="19"/>
      <c r="M34" s="19"/>
      <c r="N34" s="11">
        <f t="shared" si="14"/>
        <v>35990.729999999996</v>
      </c>
    </row>
    <row r="35" spans="1:14" ht="22.5" customHeight="1" thickBot="1" x14ac:dyDescent="0.3">
      <c r="A35" s="4" t="s">
        <v>29</v>
      </c>
      <c r="B35" s="11">
        <v>4600.78</v>
      </c>
      <c r="C35" s="11">
        <v>3949.65</v>
      </c>
      <c r="D35" s="11">
        <v>3913.56</v>
      </c>
      <c r="E35" s="11"/>
      <c r="F35" s="11"/>
      <c r="G35" s="11"/>
      <c r="H35" s="11"/>
      <c r="I35" s="11"/>
      <c r="J35" s="11"/>
      <c r="K35" s="11"/>
      <c r="L35" s="11"/>
      <c r="M35" s="11"/>
      <c r="N35" s="11">
        <f t="shared" si="14"/>
        <v>12463.99</v>
      </c>
    </row>
    <row r="36" spans="1:14" ht="22.5" customHeight="1" thickBot="1" x14ac:dyDescent="0.3">
      <c r="A36" s="4" t="s">
        <v>30</v>
      </c>
      <c r="B36" s="11">
        <v>687</v>
      </c>
      <c r="C36" s="11">
        <v>590</v>
      </c>
      <c r="D36" s="11">
        <v>585</v>
      </c>
      <c r="E36" s="11"/>
      <c r="F36" s="11"/>
      <c r="G36" s="11"/>
      <c r="H36" s="11"/>
      <c r="I36" s="11"/>
      <c r="J36" s="11"/>
      <c r="K36" s="11"/>
      <c r="L36" s="11"/>
      <c r="M36" s="11"/>
      <c r="N36" s="11">
        <f t="shared" si="14"/>
        <v>1862</v>
      </c>
    </row>
    <row r="37" spans="1:14" ht="22.5" customHeight="1" thickBot="1" x14ac:dyDescent="0.3">
      <c r="A37" s="4" t="s">
        <v>25</v>
      </c>
      <c r="B37" s="11">
        <v>1000</v>
      </c>
      <c r="C37" s="11">
        <v>1000</v>
      </c>
      <c r="D37" s="11">
        <v>1000</v>
      </c>
      <c r="E37" s="11"/>
      <c r="F37" s="11"/>
      <c r="G37" s="11"/>
      <c r="H37" s="11"/>
      <c r="I37" s="11"/>
      <c r="J37" s="11"/>
      <c r="K37" s="11"/>
      <c r="L37" s="11"/>
      <c r="M37" s="11"/>
      <c r="N37" s="11">
        <f t="shared" si="14"/>
        <v>3000</v>
      </c>
    </row>
    <row r="38" spans="1:14" ht="24" customHeight="1" thickBot="1" x14ac:dyDescent="0.3">
      <c r="A38" s="4" t="s">
        <v>10</v>
      </c>
      <c r="B38" s="11">
        <f>2865.2+3008.5+290+13095+8075</f>
        <v>27333.7</v>
      </c>
      <c r="C38" s="11">
        <v>0</v>
      </c>
      <c r="D38" s="11">
        <f>210+1415.2+15978.8</f>
        <v>17604</v>
      </c>
      <c r="E38" s="11"/>
      <c r="F38" s="11"/>
      <c r="G38" s="11"/>
      <c r="H38" s="11"/>
      <c r="I38" s="11"/>
      <c r="J38" s="11"/>
      <c r="K38" s="11"/>
      <c r="L38" s="11"/>
      <c r="M38" s="11"/>
      <c r="N38" s="11">
        <f t="shared" si="14"/>
        <v>44937.7</v>
      </c>
    </row>
    <row r="39" spans="1:14" ht="22.5" customHeight="1" thickBot="1" x14ac:dyDescent="0.3">
      <c r="A39" s="9" t="s">
        <v>22</v>
      </c>
      <c r="B39" s="10">
        <f t="shared" ref="B39:M39" si="19">SUM(B25:B38)</f>
        <v>90113.403019999983</v>
      </c>
      <c r="C39" s="10">
        <f t="shared" si="19"/>
        <v>65197.678339999984</v>
      </c>
      <c r="D39" s="10">
        <f t="shared" si="19"/>
        <v>86944.95385999998</v>
      </c>
      <c r="E39" s="10">
        <f t="shared" si="19"/>
        <v>0</v>
      </c>
      <c r="F39" s="10">
        <f t="shared" si="19"/>
        <v>0</v>
      </c>
      <c r="G39" s="10">
        <f t="shared" si="19"/>
        <v>0</v>
      </c>
      <c r="H39" s="10">
        <f t="shared" si="19"/>
        <v>0</v>
      </c>
      <c r="I39" s="10">
        <f t="shared" si="19"/>
        <v>0</v>
      </c>
      <c r="J39" s="10">
        <f t="shared" si="19"/>
        <v>0</v>
      </c>
      <c r="K39" s="10">
        <f t="shared" si="19"/>
        <v>0</v>
      </c>
      <c r="L39" s="10">
        <f t="shared" si="19"/>
        <v>0</v>
      </c>
      <c r="M39" s="10">
        <f t="shared" si="19"/>
        <v>0</v>
      </c>
      <c r="N39" s="10">
        <f>SUM(B39:M39)</f>
        <v>242256.03521999993</v>
      </c>
    </row>
    <row r="40" spans="1:14" ht="23.25" customHeight="1" thickBot="1" x14ac:dyDescent="0.3">
      <c r="A40" s="4" t="s">
        <v>5</v>
      </c>
      <c r="B40" s="18">
        <f t="shared" ref="B40:N40" si="20">B16-B39</f>
        <v>-6665.193019999977</v>
      </c>
      <c r="C40" s="18">
        <f t="shared" si="20"/>
        <v>7827.8116600000212</v>
      </c>
      <c r="D40" s="18">
        <f t="shared" si="20"/>
        <v>7292.976140000028</v>
      </c>
      <c r="E40" s="18">
        <f t="shared" si="20"/>
        <v>0</v>
      </c>
      <c r="F40" s="18">
        <f t="shared" si="20"/>
        <v>0</v>
      </c>
      <c r="G40" s="18">
        <f t="shared" si="20"/>
        <v>0</v>
      </c>
      <c r="H40" s="18">
        <f t="shared" si="20"/>
        <v>0</v>
      </c>
      <c r="I40" s="18">
        <f t="shared" si="20"/>
        <v>0</v>
      </c>
      <c r="J40" s="18">
        <f t="shared" si="20"/>
        <v>0</v>
      </c>
      <c r="K40" s="18">
        <f t="shared" si="20"/>
        <v>0</v>
      </c>
      <c r="L40" s="18">
        <f t="shared" si="20"/>
        <v>0</v>
      </c>
      <c r="M40" s="18">
        <f t="shared" si="20"/>
        <v>0</v>
      </c>
      <c r="N40" s="11">
        <f t="shared" si="20"/>
        <v>8455.5947800000722</v>
      </c>
    </row>
    <row r="41" spans="1:14" ht="23.25" customHeight="1" thickBot="1" x14ac:dyDescent="0.3">
      <c r="A41" s="4" t="s">
        <v>7</v>
      </c>
      <c r="B41" s="14">
        <f t="shared" ref="B41:N41" si="21">B6+B40</f>
        <v>-1034223.02302</v>
      </c>
      <c r="C41" s="14">
        <f t="shared" si="21"/>
        <v>-1026395.21136</v>
      </c>
      <c r="D41" s="14">
        <f t="shared" si="21"/>
        <v>-1019102.2352199999</v>
      </c>
      <c r="E41" s="14">
        <f t="shared" si="21"/>
        <v>-1019102.2352199999</v>
      </c>
      <c r="F41" s="14">
        <f t="shared" si="21"/>
        <v>-1019102.2352199999</v>
      </c>
      <c r="G41" s="14">
        <f t="shared" si="21"/>
        <v>-1019102.2352199999</v>
      </c>
      <c r="H41" s="14">
        <f t="shared" si="21"/>
        <v>-1019102.2352199999</v>
      </c>
      <c r="I41" s="14">
        <f t="shared" si="21"/>
        <v>-1019102.2352199999</v>
      </c>
      <c r="J41" s="14">
        <f t="shared" si="21"/>
        <v>-1019102.2352199999</v>
      </c>
      <c r="K41" s="14">
        <f t="shared" si="21"/>
        <v>-1019102.2352199999</v>
      </c>
      <c r="L41" s="14">
        <f t="shared" si="21"/>
        <v>-1019102.2352199999</v>
      </c>
      <c r="M41" s="14">
        <f t="shared" si="21"/>
        <v>-1019102.2352199999</v>
      </c>
      <c r="N41" s="14">
        <f t="shared" si="21"/>
        <v>-1019102.2352199999</v>
      </c>
    </row>
    <row r="42" spans="1:14" ht="27" customHeight="1" thickBot="1" x14ac:dyDescent="0.3">
      <c r="A42" s="5" t="s">
        <v>11</v>
      </c>
      <c r="B42" s="17">
        <f t="shared" ref="B42:H42" si="22">B7+B16-B8</f>
        <v>-798770.77</v>
      </c>
      <c r="C42" s="17">
        <f t="shared" si="22"/>
        <v>-814085.42</v>
      </c>
      <c r="D42" s="17">
        <f t="shared" si="22"/>
        <v>-811761.95</v>
      </c>
      <c r="E42" s="17">
        <f t="shared" si="22"/>
        <v>-811761.95</v>
      </c>
      <c r="F42" s="17">
        <f t="shared" si="22"/>
        <v>-811761.95</v>
      </c>
      <c r="G42" s="17">
        <f t="shared" si="22"/>
        <v>-811761.95</v>
      </c>
      <c r="H42" s="17">
        <f t="shared" si="22"/>
        <v>-811761.95</v>
      </c>
      <c r="I42" s="17">
        <f t="shared" ref="I42:N42" si="23">I7+I16-I8</f>
        <v>-811761.95</v>
      </c>
      <c r="J42" s="17">
        <f t="shared" si="23"/>
        <v>-811761.95</v>
      </c>
      <c r="K42" s="17">
        <f t="shared" si="23"/>
        <v>-811761.95</v>
      </c>
      <c r="L42" s="17">
        <f t="shared" si="23"/>
        <v>-811761.95</v>
      </c>
      <c r="M42" s="17">
        <f t="shared" si="23"/>
        <v>-811761.95</v>
      </c>
      <c r="N42" s="17">
        <f t="shared" si="23"/>
        <v>-811761.95</v>
      </c>
    </row>
    <row r="43" spans="1:14" ht="19.5" hidden="1" customHeight="1" thickBot="1" x14ac:dyDescent="0.35">
      <c r="A43" s="26" t="s">
        <v>28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8"/>
      <c r="N43" s="21"/>
    </row>
    <row r="44" spans="1:14" ht="18" hidden="1" customHeight="1" thickBot="1" x14ac:dyDescent="0.35">
      <c r="A44" s="29" t="s">
        <v>11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1"/>
      <c r="N44" s="20">
        <f>N42+N43</f>
        <v>-811761.95</v>
      </c>
    </row>
  </sheetData>
  <mergeCells count="4">
    <mergeCell ref="A1:N1"/>
    <mergeCell ref="A2:P2"/>
    <mergeCell ref="A43:M43"/>
    <mergeCell ref="A44:M44"/>
  </mergeCells>
  <phoneticPr fontId="4" type="noConversion"/>
  <pageMargins left="0.19685039370078741" right="0.19685039370078741" top="0.19685039370078741" bottom="0.19685039370078741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2026-05-22T08:32:29Z</cp:lastPrinted>
  <dcterms:created xsi:type="dcterms:W3CDTF">2011-06-06T03:25:48Z</dcterms:created>
  <dcterms:modified xsi:type="dcterms:W3CDTF">2026-05-26T08:04:56Z</dcterms:modified>
</cp:coreProperties>
</file>