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C33" i="1" l="1"/>
  <c r="D33" i="1"/>
  <c r="B33" i="1"/>
  <c r="C28" i="1"/>
  <c r="D28" i="1"/>
  <c r="B28" i="1"/>
  <c r="D32" i="1" l="1"/>
  <c r="C32" i="1"/>
  <c r="B32" i="1"/>
  <c r="D29" i="1"/>
  <c r="C29" i="1"/>
  <c r="B29" i="1"/>
  <c r="D27" i="1" l="1"/>
  <c r="D16" i="1"/>
  <c r="D26" i="1"/>
  <c r="D8" i="1"/>
  <c r="C27" i="1" l="1"/>
  <c r="C16" i="1"/>
  <c r="C26" i="1"/>
  <c r="C8" i="1"/>
  <c r="C37" i="1" l="1"/>
  <c r="B27" i="1" l="1"/>
  <c r="B16" i="1"/>
  <c r="B26" i="1"/>
  <c r="B8" i="1"/>
  <c r="C25" i="1"/>
  <c r="D25" i="1"/>
  <c r="C24" i="1"/>
  <c r="D24" i="1"/>
  <c r="B24" i="1"/>
  <c r="B25" i="1" l="1"/>
  <c r="N41" i="1" l="1"/>
  <c r="N35" i="1" l="1"/>
  <c r="N34" i="1" l="1"/>
  <c r="N25" i="1" l="1"/>
  <c r="N26" i="1"/>
  <c r="N27" i="1"/>
  <c r="N28" i="1"/>
  <c r="N29" i="1"/>
  <c r="N30" i="1"/>
  <c r="N31" i="1"/>
  <c r="N32" i="1"/>
  <c r="N33" i="1"/>
  <c r="N36" i="1"/>
  <c r="N37" i="1"/>
  <c r="N24" i="1"/>
  <c r="N6" i="1" l="1"/>
  <c r="N5" i="1"/>
  <c r="N8" i="1" l="1"/>
  <c r="N14" i="1"/>
  <c r="N13" i="1"/>
  <c r="N12" i="1"/>
  <c r="N11" i="1"/>
  <c r="N10" i="1"/>
  <c r="N9" i="1"/>
  <c r="N17" i="1" l="1"/>
  <c r="N18" i="1"/>
  <c r="N19" i="1"/>
  <c r="N20" i="1"/>
  <c r="N21" i="1"/>
  <c r="N22" i="1"/>
  <c r="N16" i="1"/>
  <c r="K15" i="1"/>
  <c r="L15" i="1"/>
  <c r="M15" i="1"/>
  <c r="K7" i="1"/>
  <c r="L7" i="1"/>
  <c r="M7" i="1"/>
  <c r="M38" i="1" l="1"/>
  <c r="M39" i="1" s="1"/>
  <c r="K38" i="1"/>
  <c r="L38" i="1" l="1"/>
  <c r="L39" i="1" s="1"/>
  <c r="K39" i="1"/>
  <c r="J7" i="1"/>
  <c r="H15" i="1"/>
  <c r="J15" i="1"/>
  <c r="I7" i="1"/>
  <c r="J38" i="1" l="1"/>
  <c r="J39" i="1" s="1"/>
  <c r="I15" i="1"/>
  <c r="H7" i="1"/>
  <c r="H38" i="1" l="1"/>
  <c r="H39" i="1" s="1"/>
  <c r="I38" i="1"/>
  <c r="E15" i="1"/>
  <c r="F15" i="1"/>
  <c r="G15" i="1"/>
  <c r="E7" i="1"/>
  <c r="F7" i="1"/>
  <c r="G7" i="1"/>
  <c r="D15" i="1"/>
  <c r="D38" i="1" s="1"/>
  <c r="D39" i="1" s="1"/>
  <c r="D7" i="1"/>
  <c r="C15" i="1"/>
  <c r="C38" i="1" s="1"/>
  <c r="C7" i="1"/>
  <c r="B15" i="1"/>
  <c r="B38" i="1" s="1"/>
  <c r="B7" i="1"/>
  <c r="G38" i="1" l="1"/>
  <c r="G39" i="1" s="1"/>
  <c r="N7" i="1"/>
  <c r="E38" i="1"/>
  <c r="E39" i="1" s="1"/>
  <c r="N15" i="1"/>
  <c r="I39" i="1"/>
  <c r="F38" i="1"/>
  <c r="F39" i="1" s="1"/>
  <c r="B42" i="1"/>
  <c r="C6" i="1" s="1"/>
  <c r="C42" i="1" s="1"/>
  <c r="N42" i="1" l="1"/>
  <c r="N38" i="1"/>
  <c r="C39" i="1"/>
  <c r="D6" i="1"/>
  <c r="D42" i="1" s="1"/>
  <c r="N39" i="1" l="1"/>
  <c r="N40" i="1" s="1"/>
  <c r="E6" i="1"/>
  <c r="E42" i="1" s="1"/>
  <c r="B39" i="1"/>
  <c r="B40" i="1" s="1"/>
  <c r="C5" i="1" s="1"/>
  <c r="C40" i="1" s="1"/>
  <c r="F6" i="1" l="1"/>
  <c r="F42" i="1" s="1"/>
  <c r="D5" i="1"/>
  <c r="D40" i="1" s="1"/>
  <c r="G6" i="1" l="1"/>
  <c r="G42" i="1" s="1"/>
  <c r="E5" i="1"/>
  <c r="H6" i="1" l="1"/>
  <c r="H42" i="1" s="1"/>
  <c r="E40" i="1"/>
  <c r="F5" i="1" s="1"/>
  <c r="F40" i="1" s="1"/>
  <c r="G5" i="1" s="1"/>
  <c r="G40" i="1" s="1"/>
  <c r="I6" i="1" l="1"/>
  <c r="I42" i="1" s="1"/>
  <c r="H5" i="1"/>
  <c r="H40" i="1" s="1"/>
  <c r="J6" i="1" l="1"/>
  <c r="I5" i="1"/>
  <c r="I40" i="1" s="1"/>
  <c r="J42" i="1" l="1"/>
  <c r="K6" i="1" s="1"/>
  <c r="J5" i="1"/>
  <c r="J40" i="1" s="1"/>
  <c r="K42" i="1" l="1"/>
  <c r="L6" i="1" s="1"/>
  <c r="L42" i="1" s="1"/>
  <c r="M6" i="1" s="1"/>
  <c r="M42" i="1" s="1"/>
  <c r="K5" i="1"/>
  <c r="K40" i="1" s="1"/>
  <c r="L5" i="1" l="1"/>
  <c r="L40" i="1" s="1"/>
  <c r="M5" i="1" l="1"/>
  <c r="M40" i="1" s="1"/>
</calcChain>
</file>

<file path=xl/sharedStrings.xml><?xml version="1.0" encoding="utf-8"?>
<sst xmlns="http://schemas.openxmlformats.org/spreadsheetml/2006/main" count="53" uniqueCount="45">
  <si>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</si>
  <si>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</si>
  <si>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</si>
  <si>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</si>
  <si>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</si>
  <si>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</si>
  <si>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</si>
  <si>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</si>
  <si>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</si>
  <si>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</si>
  <si>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</si>
  <si>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</si>
  <si>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</si>
  <si>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</si>
  <si>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</si>
  <si>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</si>
  <si>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</si>
  <si>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</si>
  <si>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</si>
  <si>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</si>
  <si>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</si>
  <si>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</si>
  <si>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</si>
  <si>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</si>
  <si>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</si>
  <si>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>Содержание жилья и текущий ремонт,  ОПУ</t>
  </si>
  <si>
    <t xml:space="preserve">Содержание жилья и текущий ремонт,  ОПУ </t>
  </si>
  <si>
    <t>Тех.обслуживание ОДПУ</t>
  </si>
  <si>
    <t>Вознаграждение совета МКД</t>
  </si>
  <si>
    <t>Налоги с вознаграждения совета МКД</t>
  </si>
  <si>
    <t xml:space="preserve">Корректировка задолженности 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</si>
  <si>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</si>
  <si>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</si>
  <si>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</si>
  <si>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</si>
  <si>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</si>
  <si>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</si>
  <si>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</si>
  <si>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</si>
  <si>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</si>
  <si>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</si>
  <si>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</si>
  <si>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</si>
  <si>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</si>
  <si>
    <t xml:space="preserve">                 ОТЧЕТ по дому Матросова, 29 за период 01.01.2026г. по 31.03.2026г.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</si>
</sst>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topLeftCell="A22" zoomScale="75" workbookViewId="0">
      <selection activeCell="Q34" sqref="Q34"/>
    </sheetView>
  </sheetViews>
  <sheetFormatPr defaultRowHeight="13.2" x14ac:dyDescent="0.25"/>
  <cols>
    <col min="1" max="1" width="58.6640625" customWidth="1"/>
    <col min="2" max="2" width="14.33203125" customWidth="1"/>
    <col min="3" max="3" width="14.6640625" customWidth="1"/>
    <col min="4" max="4" width="13.44140625" customWidth="1"/>
    <col min="5" max="5" width="13.44140625" hidden="1" customWidth="1"/>
    <col min="6" max="6" width="14.5546875" hidden="1" customWidth="1"/>
    <col min="7" max="7" width="14.109375" hidden="1" customWidth="1"/>
    <col min="8" max="8" width="13.88671875" hidden="1" customWidth="1"/>
    <col min="9" max="9" width="15.33203125" hidden="1" customWidth="1"/>
    <col min="10" max="13" width="14.5546875" hidden="1" customWidth="1"/>
    <col min="14" max="14" width="16.109375" customWidth="1"/>
    <col min="23" max="23" width="0" hidden="1" customWidth="1"/>
  </cols>
  <sheetData>
    <row r="1" spans="1:18" ht="20.25" customHeight="1" x14ac:dyDescent="0.35">
      <c r="A1" s="21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</row>
    <row r="5" spans="1:18" ht="23.25" customHeight="1" thickBot="1" x14ac:dyDescent="0.3">
      <c r="A5" s="7" t="s">
        <v>15</v>
      </c>
      <c r="B5" s="8">
        <v>161053.39000000001</v>
      </c>
      <c r="C5" s="8">
        <f t="shared" ref="C5:D5" si="0">B40</f>
        <v>161356.95702</v>
      </c>
      <c r="D5" s="8">
        <f t="shared" si="0"/>
        <v>167011.86304</v>
      </c>
      <c r="E5" s="8">
        <f t="shared" ref="E5" si="1">D40</f>
        <v>176807.54962000001</v>
      </c>
      <c r="F5" s="8">
        <f t="shared" ref="F5" si="2">E40</f>
        <v>176807.54962000001</v>
      </c>
      <c r="G5" s="8">
        <f t="shared" ref="G5" si="3">F40</f>
        <v>176807.54962000001</v>
      </c>
      <c r="H5" s="8">
        <f t="shared" ref="H5" si="4">G40</f>
        <v>176807.54962000001</v>
      </c>
      <c r="I5" s="8">
        <f t="shared" ref="I5" si="5">H40</f>
        <v>176807.54962000001</v>
      </c>
      <c r="J5" s="8">
        <f t="shared" ref="J5" si="6">I40</f>
        <v>176807.54962000001</v>
      </c>
      <c r="K5" s="8">
        <f t="shared" ref="K5" si="7">J40</f>
        <v>176807.54962000001</v>
      </c>
      <c r="L5" s="8">
        <f t="shared" ref="L5" si="8">K40</f>
        <v>176807.54962000001</v>
      </c>
      <c r="M5" s="8">
        <f t="shared" ref="M5" si="9">L40</f>
        <v>176807.54962000001</v>
      </c>
      <c r="N5" s="8">
        <f>B5</f>
        <v>161053.39000000001</v>
      </c>
    </row>
    <row r="6" spans="1:18" ht="21" customHeight="1" thickBot="1" x14ac:dyDescent="0.3">
      <c r="A6" s="7" t="s">
        <v>13</v>
      </c>
      <c r="B6" s="8">
        <v>-86619.56</v>
      </c>
      <c r="C6" s="8">
        <f t="shared" ref="C6:M6" si="10">B42</f>
        <v>-92448.37</v>
      </c>
      <c r="D6" s="8">
        <f t="shared" si="10"/>
        <v>-86517.22</v>
      </c>
      <c r="E6" s="8">
        <f t="shared" si="10"/>
        <v>-88529.93</v>
      </c>
      <c r="F6" s="8">
        <f t="shared" si="10"/>
        <v>-88529.93</v>
      </c>
      <c r="G6" s="8">
        <f t="shared" si="10"/>
        <v>-88529.93</v>
      </c>
      <c r="H6" s="8">
        <f t="shared" si="10"/>
        <v>-88529.93</v>
      </c>
      <c r="I6" s="8">
        <f t="shared" si="10"/>
        <v>-88529.93</v>
      </c>
      <c r="J6" s="8">
        <f t="shared" si="10"/>
        <v>-88529.93</v>
      </c>
      <c r="K6" s="8">
        <f t="shared" si="10"/>
        <v>-88529.93</v>
      </c>
      <c r="L6" s="8">
        <f t="shared" si="10"/>
        <v>-88529.93</v>
      </c>
      <c r="M6" s="8">
        <f t="shared" si="10"/>
        <v>-88529.93</v>
      </c>
      <c r="N6" s="8">
        <f>B6</f>
        <v>-86619.56</v>
      </c>
    </row>
    <row r="7" spans="1:18" ht="20.25" customHeight="1" thickBot="1" x14ac:dyDescent="0.3">
      <c r="A7" s="9" t="s">
        <v>12</v>
      </c>
      <c r="B7" s="10">
        <f>SUM(B8:B14)</f>
        <v>46400.130000000005</v>
      </c>
      <c r="C7" s="10">
        <f>SUM(C8:C14)</f>
        <v>54116.93</v>
      </c>
      <c r="D7" s="10">
        <f>SUM(D8:D14)</f>
        <v>47550.62</v>
      </c>
      <c r="E7" s="10">
        <f t="shared" ref="E7:M7" si="11">SUM(E8:E14)</f>
        <v>0</v>
      </c>
      <c r="F7" s="10">
        <f t="shared" si="11"/>
        <v>0</v>
      </c>
      <c r="G7" s="10">
        <f t="shared" si="11"/>
        <v>0</v>
      </c>
      <c r="H7" s="10">
        <f t="shared" si="11"/>
        <v>0</v>
      </c>
      <c r="I7" s="10">
        <f t="shared" si="11"/>
        <v>0</v>
      </c>
      <c r="J7" s="10">
        <f t="shared" si="11"/>
        <v>0</v>
      </c>
      <c r="K7" s="10">
        <f t="shared" si="11"/>
        <v>0</v>
      </c>
      <c r="L7" s="10">
        <f t="shared" si="11"/>
        <v>0</v>
      </c>
      <c r="M7" s="10">
        <f t="shared" si="11"/>
        <v>0</v>
      </c>
      <c r="N7" s="10">
        <f>SUM(B7:M7)</f>
        <v>148067.68</v>
      </c>
    </row>
    <row r="8" spans="1:18" ht="24.75" customHeight="1" thickBot="1" x14ac:dyDescent="0.3">
      <c r="A8" s="4" t="s">
        <v>25</v>
      </c>
      <c r="B8" s="11">
        <f>41361.3+1470.62</f>
        <v>42831.920000000006</v>
      </c>
      <c r="C8" s="11">
        <f>41361.3+1470.62</f>
        <v>42831.920000000006</v>
      </c>
      <c r="D8" s="11">
        <f>41361.3+1470.62</f>
        <v>42831.920000000006</v>
      </c>
      <c r="E8" s="11"/>
      <c r="F8" s="11"/>
      <c r="G8" s="11"/>
      <c r="H8" s="11"/>
      <c r="I8" s="11"/>
      <c r="J8" s="11"/>
      <c r="K8" s="11"/>
      <c r="L8" s="11"/>
      <c r="M8" s="11"/>
      <c r="N8" s="11">
        <f t="shared" ref="N8:N16" si="12">SUM(B8:M8)</f>
        <v>128495.76000000001</v>
      </c>
    </row>
    <row r="9" spans="1:18" ht="24.75" customHeight="1" thickBot="1" x14ac:dyDescent="0.3">
      <c r="A9" s="4" t="s">
        <v>16</v>
      </c>
      <c r="B9" s="11">
        <v>4.3099999999999996</v>
      </c>
      <c r="C9" s="11">
        <v>7718.77</v>
      </c>
      <c r="D9" s="11">
        <v>1152.46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si="12"/>
        <v>8875.5400000000009</v>
      </c>
    </row>
    <row r="10" spans="1:18" ht="24.75" customHeight="1" thickBot="1" x14ac:dyDescent="0.3">
      <c r="A10" s="4" t="s">
        <v>17</v>
      </c>
      <c r="B10" s="11">
        <v>166.44</v>
      </c>
      <c r="C10" s="11">
        <v>166.44</v>
      </c>
      <c r="D10" s="11">
        <v>166.44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2"/>
        <v>499.32</v>
      </c>
    </row>
    <row r="11" spans="1:18" ht="24.75" customHeight="1" thickBot="1" x14ac:dyDescent="0.3">
      <c r="A11" s="4" t="s">
        <v>18</v>
      </c>
      <c r="B11" s="11">
        <v>0</v>
      </c>
      <c r="C11" s="11">
        <v>0</v>
      </c>
      <c r="D11" s="11"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2"/>
        <v>0</v>
      </c>
    </row>
    <row r="12" spans="1:18" ht="24.75" customHeight="1" thickBot="1" x14ac:dyDescent="0.3">
      <c r="A12" s="4" t="s">
        <v>24</v>
      </c>
      <c r="B12" s="11">
        <v>140.26</v>
      </c>
      <c r="C12" s="11">
        <v>142.6</v>
      </c>
      <c r="D12" s="11">
        <v>142.6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2"/>
        <v>425.46000000000004</v>
      </c>
    </row>
    <row r="13" spans="1:18" ht="24.75" customHeight="1" thickBot="1" x14ac:dyDescent="0.3">
      <c r="A13" s="4" t="s">
        <v>28</v>
      </c>
      <c r="B13" s="11">
        <v>3157.2</v>
      </c>
      <c r="C13" s="11">
        <v>3157.2</v>
      </c>
      <c r="D13" s="11">
        <v>3157.2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2"/>
        <v>9471.5999999999985</v>
      </c>
    </row>
    <row r="14" spans="1:18" ht="24.75" customHeight="1" thickBot="1" x14ac:dyDescent="0.3">
      <c r="A14" s="4" t="s">
        <v>14</v>
      </c>
      <c r="B14" s="11">
        <v>100</v>
      </c>
      <c r="C14" s="11">
        <v>100</v>
      </c>
      <c r="D14" s="11">
        <v>100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2"/>
        <v>300</v>
      </c>
    </row>
    <row r="15" spans="1:18" ht="20.25" customHeight="1" thickBot="1" x14ac:dyDescent="0.3">
      <c r="A15" s="12" t="s">
        <v>8</v>
      </c>
      <c r="B15" s="13">
        <f>SUM(B16:B22)</f>
        <v>40571.32</v>
      </c>
      <c r="C15" s="13">
        <f>SUM(C16:C22)</f>
        <v>53175.46</v>
      </c>
      <c r="D15" s="13">
        <f>SUM(D16:D22)</f>
        <v>45537.91</v>
      </c>
      <c r="E15" s="13">
        <f t="shared" ref="E15:M15" si="13">SUM(E16:E22)</f>
        <v>0</v>
      </c>
      <c r="F15" s="13">
        <f t="shared" si="13"/>
        <v>0</v>
      </c>
      <c r="G15" s="13">
        <f t="shared" si="13"/>
        <v>0</v>
      </c>
      <c r="H15" s="13">
        <f t="shared" si="13"/>
        <v>0</v>
      </c>
      <c r="I15" s="13">
        <f t="shared" si="13"/>
        <v>0</v>
      </c>
      <c r="J15" s="13">
        <f t="shared" si="13"/>
        <v>0</v>
      </c>
      <c r="K15" s="13">
        <f t="shared" si="13"/>
        <v>0</v>
      </c>
      <c r="L15" s="13">
        <f t="shared" si="13"/>
        <v>0</v>
      </c>
      <c r="M15" s="13">
        <f t="shared" si="13"/>
        <v>0</v>
      </c>
      <c r="N15" s="13">
        <f>SUM(B15:M15)</f>
        <v>139284.69</v>
      </c>
    </row>
    <row r="16" spans="1:18" ht="24" customHeight="1" thickBot="1" x14ac:dyDescent="0.3">
      <c r="A16" s="4" t="s">
        <v>26</v>
      </c>
      <c r="B16" s="11">
        <f>35974.79+1283.39</f>
        <v>37258.18</v>
      </c>
      <c r="C16" s="11">
        <f>47174.51+1694.09</f>
        <v>48868.6</v>
      </c>
      <c r="D16" s="11">
        <f>39894.64+1378.81</f>
        <v>41273.449999999997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 t="shared" si="12"/>
        <v>127400.23</v>
      </c>
    </row>
    <row r="17" spans="1:15" ht="26.25" customHeight="1" thickBot="1" x14ac:dyDescent="0.3">
      <c r="A17" s="4" t="s">
        <v>16</v>
      </c>
      <c r="B17" s="11">
        <v>18.12</v>
      </c>
      <c r="C17" s="11">
        <v>8.33</v>
      </c>
      <c r="D17" s="11">
        <v>834.94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ref="N17:N22" si="14">SUM(B17:M17)</f>
        <v>861.3900000000001</v>
      </c>
    </row>
    <row r="18" spans="1:15" ht="26.25" customHeight="1" thickBot="1" x14ac:dyDescent="0.3">
      <c r="A18" s="4" t="s">
        <v>17</v>
      </c>
      <c r="B18" s="11">
        <v>144.57</v>
      </c>
      <c r="C18" s="11">
        <v>190.15</v>
      </c>
      <c r="D18" s="11">
        <v>158.21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4"/>
        <v>492.93000000000006</v>
      </c>
    </row>
    <row r="19" spans="1:15" ht="26.25" customHeight="1" thickBot="1" x14ac:dyDescent="0.3">
      <c r="A19" s="4" t="s">
        <v>18</v>
      </c>
      <c r="B19" s="11">
        <v>148.65</v>
      </c>
      <c r="C19" s="11">
        <v>379.77</v>
      </c>
      <c r="D19" s="11">
        <v>22.44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4"/>
        <v>550.86</v>
      </c>
    </row>
    <row r="20" spans="1:15" ht="26.25" customHeight="1" thickBot="1" x14ac:dyDescent="0.3">
      <c r="A20" s="4" t="s">
        <v>24</v>
      </c>
      <c r="B20" s="11">
        <v>124.27</v>
      </c>
      <c r="C20" s="11">
        <v>160.97999999999999</v>
      </c>
      <c r="D20" s="11">
        <v>135.75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14"/>
        <v>421</v>
      </c>
    </row>
    <row r="21" spans="1:15" ht="26.25" customHeight="1" thickBot="1" x14ac:dyDescent="0.3">
      <c r="A21" s="4" t="s">
        <v>28</v>
      </c>
      <c r="B21" s="11">
        <v>2777.53</v>
      </c>
      <c r="C21" s="11">
        <v>3467.63</v>
      </c>
      <c r="D21" s="11">
        <v>3013.12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4"/>
        <v>9258.2799999999988</v>
      </c>
    </row>
    <row r="22" spans="1:15" ht="26.25" customHeight="1" thickBot="1" x14ac:dyDescent="0.3">
      <c r="A22" s="4" t="s">
        <v>14</v>
      </c>
      <c r="B22" s="14">
        <v>100</v>
      </c>
      <c r="C22" s="14">
        <v>100</v>
      </c>
      <c r="D22" s="14">
        <v>100</v>
      </c>
      <c r="E22" s="14"/>
      <c r="F22" s="14"/>
      <c r="G22" s="14"/>
      <c r="H22" s="14"/>
      <c r="I22" s="14"/>
      <c r="J22" s="14"/>
      <c r="K22" s="11"/>
      <c r="L22" s="11"/>
      <c r="M22" s="11"/>
      <c r="N22" s="11">
        <f t="shared" si="14"/>
        <v>300</v>
      </c>
      <c r="O22" s="3"/>
    </row>
    <row r="23" spans="1:15" ht="21.75" customHeight="1" thickBot="1" x14ac:dyDescent="0.3">
      <c r="A23" s="15" t="s">
        <v>23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pans="1:15" ht="19.5" customHeight="1" thickBot="1" x14ac:dyDescent="0.3">
      <c r="A24" s="4" t="s">
        <v>1</v>
      </c>
      <c r="B24" s="11">
        <f>1531.9*0.65</f>
        <v>995.73500000000013</v>
      </c>
      <c r="C24" s="11">
        <f t="shared" ref="C24:D24" si="15">1531.9*0.65</f>
        <v>995.73500000000013</v>
      </c>
      <c r="D24" s="11">
        <f t="shared" si="15"/>
        <v>995.73500000000013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>SUM(B24:M24)</f>
        <v>2987.2050000000004</v>
      </c>
    </row>
    <row r="25" spans="1:15" ht="22.5" customHeight="1" thickBot="1" x14ac:dyDescent="0.3">
      <c r="A25" s="4" t="s">
        <v>2</v>
      </c>
      <c r="B25" s="11">
        <f t="shared" ref="B25:D25" si="16">1531.9*0.2</f>
        <v>306.38000000000005</v>
      </c>
      <c r="C25" s="11">
        <f t="shared" si="16"/>
        <v>306.38000000000005</v>
      </c>
      <c r="D25" s="11">
        <f t="shared" si="16"/>
        <v>306.38000000000005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ref="N25:N37" si="17">SUM(B25:M25)</f>
        <v>919.1400000000001</v>
      </c>
    </row>
    <row r="26" spans="1:15" ht="21" customHeight="1" thickBot="1" x14ac:dyDescent="0.3">
      <c r="A26" s="4" t="s">
        <v>3</v>
      </c>
      <c r="B26" s="11">
        <f>46300.13*2.6%</f>
        <v>1203.8033800000001</v>
      </c>
      <c r="C26" s="11">
        <f>54016.93*2.6%</f>
        <v>1404.4401800000001</v>
      </c>
      <c r="D26" s="11">
        <f>47450.62*2.6%</f>
        <v>1233.7161200000003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si="17"/>
        <v>3841.9596799999999</v>
      </c>
    </row>
    <row r="27" spans="1:15" ht="23.25" customHeight="1" thickBot="1" x14ac:dyDescent="0.3">
      <c r="A27" s="4" t="s">
        <v>4</v>
      </c>
      <c r="B27" s="11">
        <f>40471.32*3%</f>
        <v>1214.1396</v>
      </c>
      <c r="C27" s="11">
        <f>53075.46*3%</f>
        <v>1592.2637999999999</v>
      </c>
      <c r="D27" s="11">
        <f>45437.91*3%</f>
        <v>1363.1373000000001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7"/>
        <v>4169.5407000000005</v>
      </c>
    </row>
    <row r="28" spans="1:15" ht="23.25" customHeight="1" thickBot="1" x14ac:dyDescent="0.3">
      <c r="A28" s="4" t="s">
        <v>9</v>
      </c>
      <c r="B28" s="11">
        <f>1531.9*12</f>
        <v>18382.800000000003</v>
      </c>
      <c r="C28" s="11">
        <f t="shared" ref="C28:D28" si="18">1531.9*12</f>
        <v>18382.800000000003</v>
      </c>
      <c r="D28" s="11">
        <f t="shared" si="18"/>
        <v>18382.800000000003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7"/>
        <v>55148.400000000009</v>
      </c>
    </row>
    <row r="29" spans="1:15" ht="26.25" customHeight="1" thickBot="1" x14ac:dyDescent="0.3">
      <c r="A29" s="4" t="s">
        <v>19</v>
      </c>
      <c r="B29" s="11">
        <f>5932.76+1786.02</f>
        <v>7718.7800000000007</v>
      </c>
      <c r="C29" s="11">
        <f>0+1152.44</f>
        <v>1152.44</v>
      </c>
      <c r="D29" s="11">
        <f>0+952.54</f>
        <v>952.54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7"/>
        <v>9823.760000000002</v>
      </c>
    </row>
    <row r="30" spans="1:15" ht="26.25" customHeight="1" thickBot="1" x14ac:dyDescent="0.3">
      <c r="A30" s="4" t="s">
        <v>20</v>
      </c>
      <c r="B30" s="11">
        <v>249.76</v>
      </c>
      <c r="C30" s="11">
        <v>249.76</v>
      </c>
      <c r="D30" s="11">
        <v>249.76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7"/>
        <v>749.28</v>
      </c>
    </row>
    <row r="31" spans="1:15" ht="26.25" customHeight="1" thickBot="1" x14ac:dyDescent="0.3">
      <c r="A31" s="4" t="s">
        <v>21</v>
      </c>
      <c r="B31" s="11">
        <v>0</v>
      </c>
      <c r="C31" s="11">
        <v>0</v>
      </c>
      <c r="D31" s="11">
        <v>1443.72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7"/>
        <v>1443.72</v>
      </c>
    </row>
    <row r="32" spans="1:15" ht="26.25" customHeight="1" thickBot="1" x14ac:dyDescent="0.3">
      <c r="A32" s="4" t="s">
        <v>24</v>
      </c>
      <c r="B32" s="11">
        <f>142.61+0</f>
        <v>142.61000000000001</v>
      </c>
      <c r="C32" s="11">
        <f>142.61+0</f>
        <v>142.61000000000001</v>
      </c>
      <c r="D32" s="11">
        <f>142.61+0</f>
        <v>142.61000000000001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7"/>
        <v>427.83000000000004</v>
      </c>
    </row>
    <row r="33" spans="1:14" ht="22.5" customHeight="1" thickBot="1" x14ac:dyDescent="0.3">
      <c r="A33" s="4" t="s">
        <v>6</v>
      </c>
      <c r="B33" s="20">
        <f>1531.9*4.05</f>
        <v>6204.1949999999997</v>
      </c>
      <c r="C33" s="20">
        <f t="shared" ref="C33:D33" si="19">1531.9*4.05</f>
        <v>6204.1949999999997</v>
      </c>
      <c r="D33" s="20">
        <f t="shared" si="19"/>
        <v>6204.1949999999997</v>
      </c>
      <c r="E33" s="20"/>
      <c r="F33" s="20"/>
      <c r="G33" s="20"/>
      <c r="H33" s="20"/>
      <c r="I33" s="20"/>
      <c r="J33" s="20"/>
      <c r="K33" s="20"/>
      <c r="L33" s="20"/>
      <c r="M33" s="20"/>
      <c r="N33" s="11">
        <f t="shared" si="17"/>
        <v>18612.584999999999</v>
      </c>
    </row>
    <row r="34" spans="1:14" ht="21.75" customHeight="1" thickBot="1" x14ac:dyDescent="0.3">
      <c r="A34" s="4" t="s">
        <v>28</v>
      </c>
      <c r="B34" s="11">
        <v>2479.5500000000002</v>
      </c>
      <c r="C34" s="11">
        <v>2416.5300000000002</v>
      </c>
      <c r="D34" s="11">
        <v>3016.63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7"/>
        <v>7912.71</v>
      </c>
    </row>
    <row r="35" spans="1:14" ht="21.75" customHeight="1" thickBot="1" x14ac:dyDescent="0.3">
      <c r="A35" s="4" t="s">
        <v>29</v>
      </c>
      <c r="B35" s="11">
        <v>370</v>
      </c>
      <c r="C35" s="11">
        <v>361</v>
      </c>
      <c r="D35" s="11">
        <v>451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7"/>
        <v>1182</v>
      </c>
    </row>
    <row r="36" spans="1:14" ht="22.5" customHeight="1" thickBot="1" x14ac:dyDescent="0.3">
      <c r="A36" s="4" t="s">
        <v>27</v>
      </c>
      <c r="B36" s="11">
        <v>1000</v>
      </c>
      <c r="C36" s="11">
        <v>1000</v>
      </c>
      <c r="D36" s="11">
        <v>1000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7"/>
        <v>3000</v>
      </c>
    </row>
    <row r="37" spans="1:14" ht="24" customHeight="1" thickBot="1" x14ac:dyDescent="0.3">
      <c r="A37" s="4" t="s">
        <v>10</v>
      </c>
      <c r="B37" s="11">
        <v>0</v>
      </c>
      <c r="C37" s="11">
        <f>6572+6740.4</f>
        <v>13312.4</v>
      </c>
      <c r="D37" s="11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7"/>
        <v>13312.4</v>
      </c>
    </row>
    <row r="38" spans="1:14" ht="22.5" customHeight="1" thickBot="1" x14ac:dyDescent="0.3">
      <c r="A38" s="9" t="s">
        <v>22</v>
      </c>
      <c r="B38" s="10">
        <f t="shared" ref="B38:N38" si="20">SUM(B24:B37)</f>
        <v>40267.752980000005</v>
      </c>
      <c r="C38" s="10">
        <f t="shared" si="20"/>
        <v>47520.553980000004</v>
      </c>
      <c r="D38" s="10">
        <f t="shared" si="20"/>
        <v>35742.223420000002</v>
      </c>
      <c r="E38" s="10">
        <f t="shared" si="20"/>
        <v>0</v>
      </c>
      <c r="F38" s="10">
        <f t="shared" si="20"/>
        <v>0</v>
      </c>
      <c r="G38" s="10">
        <f t="shared" si="20"/>
        <v>0</v>
      </c>
      <c r="H38" s="10">
        <f t="shared" si="20"/>
        <v>0</v>
      </c>
      <c r="I38" s="10">
        <f t="shared" si="20"/>
        <v>0</v>
      </c>
      <c r="J38" s="10">
        <f t="shared" si="20"/>
        <v>0</v>
      </c>
      <c r="K38" s="10">
        <f t="shared" si="20"/>
        <v>0</v>
      </c>
      <c r="L38" s="10">
        <f t="shared" si="20"/>
        <v>0</v>
      </c>
      <c r="M38" s="10">
        <f t="shared" si="20"/>
        <v>0</v>
      </c>
      <c r="N38" s="10">
        <f t="shared" si="20"/>
        <v>123530.53038000003</v>
      </c>
    </row>
    <row r="39" spans="1:14" ht="23.25" customHeight="1" thickBot="1" x14ac:dyDescent="0.3">
      <c r="A39" s="4" t="s">
        <v>5</v>
      </c>
      <c r="B39" s="18">
        <f t="shared" ref="B39:N39" si="21">B15-B38</f>
        <v>303.56701999999495</v>
      </c>
      <c r="C39" s="18">
        <f t="shared" si="21"/>
        <v>5654.9060199999949</v>
      </c>
      <c r="D39" s="18">
        <f t="shared" si="21"/>
        <v>9795.6865800000014</v>
      </c>
      <c r="E39" s="18">
        <f t="shared" si="21"/>
        <v>0</v>
      </c>
      <c r="F39" s="18">
        <f t="shared" si="21"/>
        <v>0</v>
      </c>
      <c r="G39" s="18">
        <f t="shared" si="21"/>
        <v>0</v>
      </c>
      <c r="H39" s="18">
        <f t="shared" si="21"/>
        <v>0</v>
      </c>
      <c r="I39" s="18">
        <f t="shared" si="21"/>
        <v>0</v>
      </c>
      <c r="J39" s="18">
        <f t="shared" si="21"/>
        <v>0</v>
      </c>
      <c r="K39" s="18">
        <f t="shared" si="21"/>
        <v>0</v>
      </c>
      <c r="L39" s="18">
        <f t="shared" si="21"/>
        <v>0</v>
      </c>
      <c r="M39" s="18">
        <f t="shared" si="21"/>
        <v>0</v>
      </c>
      <c r="N39" s="14">
        <f t="shared" si="21"/>
        <v>15754.159619999977</v>
      </c>
    </row>
    <row r="40" spans="1:14" ht="23.25" customHeight="1" thickBot="1" x14ac:dyDescent="0.3">
      <c r="A40" s="4" t="s">
        <v>7</v>
      </c>
      <c r="B40" s="14">
        <f t="shared" ref="B40:N40" si="22">B5+B39</f>
        <v>161356.95702</v>
      </c>
      <c r="C40" s="14">
        <f t="shared" si="22"/>
        <v>167011.86304</v>
      </c>
      <c r="D40" s="14">
        <f t="shared" si="22"/>
        <v>176807.54962000001</v>
      </c>
      <c r="E40" s="14">
        <f t="shared" si="22"/>
        <v>176807.54962000001</v>
      </c>
      <c r="F40" s="14">
        <f t="shared" si="22"/>
        <v>176807.54962000001</v>
      </c>
      <c r="G40" s="14">
        <f t="shared" si="22"/>
        <v>176807.54962000001</v>
      </c>
      <c r="H40" s="14">
        <f t="shared" si="22"/>
        <v>176807.54962000001</v>
      </c>
      <c r="I40" s="14">
        <f t="shared" si="22"/>
        <v>176807.54962000001</v>
      </c>
      <c r="J40" s="14">
        <f t="shared" si="22"/>
        <v>176807.54962000001</v>
      </c>
      <c r="K40" s="14">
        <f t="shared" si="22"/>
        <v>176807.54962000001</v>
      </c>
      <c r="L40" s="14">
        <f t="shared" si="22"/>
        <v>176807.54962000001</v>
      </c>
      <c r="M40" s="14">
        <f t="shared" si="22"/>
        <v>176807.54962000001</v>
      </c>
      <c r="N40" s="14">
        <f t="shared" si="22"/>
        <v>176807.54962000001</v>
      </c>
    </row>
    <row r="41" spans="1:14" ht="23.25" customHeight="1" thickBot="1" x14ac:dyDescent="0.3">
      <c r="A41" s="4" t="s">
        <v>30</v>
      </c>
      <c r="B41" s="11">
        <v>0</v>
      </c>
      <c r="C41" s="11">
        <v>6872.62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f>SUM(B41:M41)</f>
        <v>6872.62</v>
      </c>
    </row>
    <row r="42" spans="1:14" ht="27" customHeight="1" thickBot="1" x14ac:dyDescent="0.3">
      <c r="A42" s="15" t="s">
        <v>11</v>
      </c>
      <c r="B42" s="19">
        <f>B6+B15-B7</f>
        <v>-92448.37</v>
      </c>
      <c r="C42" s="19">
        <f>C6+C15-C7+C41</f>
        <v>-86517.22</v>
      </c>
      <c r="D42" s="19">
        <f>D6+D15-D7+D41</f>
        <v>-88529.93</v>
      </c>
      <c r="E42" s="19">
        <f t="shared" ref="E42:N42" si="23">E6+E15-E7+E41</f>
        <v>-88529.93</v>
      </c>
      <c r="F42" s="19">
        <f t="shared" si="23"/>
        <v>-88529.93</v>
      </c>
      <c r="G42" s="19">
        <f t="shared" si="23"/>
        <v>-88529.93</v>
      </c>
      <c r="H42" s="19">
        <f t="shared" si="23"/>
        <v>-88529.93</v>
      </c>
      <c r="I42" s="19">
        <f t="shared" si="23"/>
        <v>-88529.93</v>
      </c>
      <c r="J42" s="19">
        <f t="shared" si="23"/>
        <v>-88529.93</v>
      </c>
      <c r="K42" s="19">
        <f t="shared" si="23"/>
        <v>-88529.93</v>
      </c>
      <c r="L42" s="19">
        <f t="shared" si="23"/>
        <v>-88529.93</v>
      </c>
      <c r="M42" s="19">
        <f t="shared" si="23"/>
        <v>-88529.93</v>
      </c>
      <c r="N42" s="19">
        <f t="shared" si="23"/>
        <v>-88529.93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2026-05-22T08:24:42Z</cp:lastPrinted>
  <dcterms:created xsi:type="dcterms:W3CDTF">2011-06-06T03:25:48Z</dcterms:created>
  <dcterms:modified xsi:type="dcterms:W3CDTF">2026-05-26T08:03:52Z</dcterms:modified>
</cp:coreProperties>
</file>