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1" i="1" l="1"/>
  <c r="D31" i="1"/>
  <c r="B31" i="1"/>
  <c r="C26" i="1"/>
  <c r="D26" i="1"/>
  <c r="B26" i="1"/>
  <c r="D34" i="1" l="1"/>
  <c r="C34" i="1" l="1"/>
  <c r="B27" i="1" l="1"/>
  <c r="B35" i="1" l="1"/>
  <c r="D25" i="1" l="1"/>
  <c r="D15" i="1"/>
  <c r="D24" i="1"/>
  <c r="D8" i="1"/>
  <c r="C25" i="1" l="1"/>
  <c r="C15" i="1"/>
  <c r="C24" i="1"/>
  <c r="C8" i="1"/>
  <c r="C22" i="1" l="1"/>
  <c r="D22" i="1"/>
  <c r="B22" i="1"/>
  <c r="B25" i="1" l="1"/>
  <c r="B15" i="1"/>
  <c r="B24" i="1"/>
  <c r="B8" i="1"/>
  <c r="C23" i="1"/>
  <c r="D23" i="1"/>
  <c r="B34" i="1" l="1"/>
  <c r="B23" i="1"/>
  <c r="D7" i="1" l="1"/>
  <c r="D14" i="1"/>
  <c r="N39" i="1"/>
  <c r="N34" i="1"/>
  <c r="N33" i="1"/>
  <c r="N26" i="1"/>
  <c r="N28" i="1"/>
  <c r="N29" i="1"/>
  <c r="N30" i="1"/>
  <c r="N32" i="1"/>
  <c r="N31" i="1"/>
  <c r="N23" i="1"/>
  <c r="N22" i="1"/>
  <c r="H14" i="1"/>
  <c r="H7" i="1"/>
  <c r="H36" i="1"/>
  <c r="E14" i="1"/>
  <c r="F14" i="1"/>
  <c r="G14" i="1"/>
  <c r="E7" i="1"/>
  <c r="F7" i="1"/>
  <c r="G7" i="1"/>
  <c r="N35" i="1"/>
  <c r="G36" i="1"/>
  <c r="F36" i="1"/>
  <c r="E36" i="1"/>
  <c r="N27" i="1"/>
  <c r="N25" i="1"/>
  <c r="N24" i="1"/>
  <c r="C14" i="1"/>
  <c r="C7" i="1"/>
  <c r="N6" i="1"/>
  <c r="N5" i="1"/>
  <c r="D36" i="1"/>
  <c r="C36" i="1"/>
  <c r="N16" i="1"/>
  <c r="N17" i="1"/>
  <c r="N18" i="1"/>
  <c r="N19" i="1"/>
  <c r="N20" i="1"/>
  <c r="K14" i="1"/>
  <c r="L14" i="1"/>
  <c r="M14" i="1"/>
  <c r="N9" i="1"/>
  <c r="N10" i="1"/>
  <c r="N11" i="1"/>
  <c r="N12" i="1"/>
  <c r="N13" i="1"/>
  <c r="K7" i="1"/>
  <c r="L7" i="1"/>
  <c r="M7" i="1"/>
  <c r="K36" i="1"/>
  <c r="M36" i="1"/>
  <c r="L36" i="1"/>
  <c r="N15" i="1"/>
  <c r="N8" i="1"/>
  <c r="I7" i="1"/>
  <c r="B14" i="1"/>
  <c r="I14" i="1"/>
  <c r="I36" i="1"/>
  <c r="B7" i="1"/>
  <c r="B36" i="1"/>
  <c r="J14" i="1"/>
  <c r="J7" i="1"/>
  <c r="J36" i="1"/>
  <c r="C40" i="1" l="1"/>
  <c r="B37" i="1"/>
  <c r="B38" i="1" s="1"/>
  <c r="C5" i="1" s="1"/>
  <c r="B40" i="1"/>
  <c r="C6" i="1" s="1"/>
  <c r="C37" i="1"/>
  <c r="D37" i="1"/>
  <c r="M37" i="1"/>
  <c r="L37" i="1"/>
  <c r="K37" i="1"/>
  <c r="J37" i="1"/>
  <c r="I37" i="1"/>
  <c r="H37" i="1"/>
  <c r="G37" i="1"/>
  <c r="F37" i="1"/>
  <c r="N14" i="1"/>
  <c r="E37" i="1"/>
  <c r="N7" i="1"/>
  <c r="N36" i="1"/>
  <c r="D6" i="1" l="1"/>
  <c r="D40" i="1" s="1"/>
  <c r="E6" i="1" s="1"/>
  <c r="E40" i="1" s="1"/>
  <c r="F6" i="1" s="1"/>
  <c r="F40" i="1" s="1"/>
  <c r="G6" i="1" s="1"/>
  <c r="G40" i="1" s="1"/>
  <c r="H6" i="1" s="1"/>
  <c r="C38" i="1"/>
  <c r="D5" i="1" s="1"/>
  <c r="D38" i="1" s="1"/>
  <c r="E5" i="1" s="1"/>
  <c r="E38" i="1" s="1"/>
  <c r="F5" i="1" s="1"/>
  <c r="F38" i="1" s="1"/>
  <c r="G5" i="1" s="1"/>
  <c r="G38" i="1" s="1"/>
  <c r="H5" i="1" s="1"/>
  <c r="H38" i="1" s="1"/>
  <c r="I5" i="1" s="1"/>
  <c r="I38" i="1" s="1"/>
  <c r="J5" i="1" s="1"/>
  <c r="J38" i="1" s="1"/>
  <c r="K5" i="1" s="1"/>
  <c r="K38" i="1" s="1"/>
  <c r="L5" i="1" s="1"/>
  <c r="L38" i="1" s="1"/>
  <c r="M5" i="1" s="1"/>
  <c r="M38" i="1" s="1"/>
  <c r="N40" i="1"/>
  <c r="N37" i="1"/>
  <c r="N38" i="1" s="1"/>
  <c r="H40" i="1" l="1"/>
  <c r="I6" i="1" s="1"/>
  <c r="I40" i="1" l="1"/>
  <c r="J6" i="1" s="1"/>
  <c r="J40" i="1" l="1"/>
  <c r="K6" i="1" s="1"/>
  <c r="K40" i="1" l="1"/>
  <c r="L6" i="1" s="1"/>
  <c r="L40" i="1" l="1"/>
  <c r="M6" i="1" s="1"/>
  <c r="M40" i="1" s="1"/>
</calcChain>
</file>

<file path=xl/sharedStrings.xml><?xml version="1.0" encoding="utf-8"?>
<sst xmlns="http://schemas.openxmlformats.org/spreadsheetml/2006/main" count="51" uniqueCount="44">
  <si>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</si>
  <si>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</si>
  <si>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</si>
  <si>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</si>
  <si>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</si>
  <si>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</si>
  <si>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</si>
  <si>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</si>
  <si>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</si>
  <si>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</si>
  <si>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</si>
  <si>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</si>
  <si>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</si>
  <si>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</si>
  <si>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</si>
  <si>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</si>
  <si>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</si>
  <si>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</si>
  <si>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</si>
  <si>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</si>
  <si>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</si>
  <si>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</si>
  <si>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</si>
  <si>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</si>
  <si>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Тех.обслуживание приборов учета</t>
  </si>
  <si>
    <t xml:space="preserve">Содержание жилья и текущий ремонт, ОПУ </t>
  </si>
  <si>
    <t>Содержание жилья и текущий ремонт, ОПУ</t>
  </si>
  <si>
    <t>Вознаграждение совета МКД</t>
  </si>
  <si>
    <t>Налоги с вознаграждения совета МКД</t>
  </si>
  <si>
    <t xml:space="preserve">Корректировка задолженности </t>
  </si>
  <si>
    <t xml:space="preserve">                 ОТЧЕТ по дому 8 Марта, 15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</si>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</sst>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A19" zoomScale="75" workbookViewId="0">
      <selection activeCell="T29" sqref="T29"/>
    </sheetView>
  </sheetViews>
  <sheetFormatPr defaultRowHeight="13.2" x14ac:dyDescent="0.25"/>
  <cols>
    <col min="1" max="1" width="53.5546875" customWidth="1"/>
    <col min="2" max="3" width="14.21875" customWidth="1"/>
    <col min="4" max="4" width="14.6640625" customWidth="1"/>
    <col min="5" max="5" width="15.109375" hidden="1" customWidth="1"/>
    <col min="6" max="6" width="14.33203125" hidden="1" customWidth="1"/>
    <col min="7" max="7" width="15" hidden="1" customWidth="1"/>
    <col min="8" max="8" width="15.44140625" hidden="1" customWidth="1"/>
    <col min="9" max="9" width="13.77734375" hidden="1" customWidth="1"/>
    <col min="10" max="10" width="14.5546875" hidden="1" customWidth="1"/>
    <col min="11" max="11" width="14.77734375" hidden="1" customWidth="1"/>
    <col min="12" max="13" width="14.5546875" hidden="1" customWidth="1"/>
    <col min="14" max="14" width="14.44140625" customWidth="1"/>
  </cols>
  <sheetData>
    <row r="1" spans="1:18" ht="20.25" customHeight="1" x14ac:dyDescent="0.35">
      <c r="A1" s="22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</row>
    <row r="5" spans="1:18" ht="23.25" customHeight="1" thickBot="1" x14ac:dyDescent="0.3">
      <c r="A5" s="7" t="s">
        <v>14</v>
      </c>
      <c r="B5" s="8">
        <v>-397122.98</v>
      </c>
      <c r="C5" s="8">
        <f>B38</f>
        <v>-385445.75893999997</v>
      </c>
      <c r="D5" s="8">
        <f>C38</f>
        <v>-318985.64697999996</v>
      </c>
      <c r="E5" s="8">
        <f t="shared" ref="E5:G5" si="0">D38</f>
        <v>-289271.32597999997</v>
      </c>
      <c r="F5" s="8">
        <f>E38</f>
        <v>-289271.32597999997</v>
      </c>
      <c r="G5" s="8">
        <f t="shared" si="0"/>
        <v>-289271.32597999997</v>
      </c>
      <c r="H5" s="8">
        <f t="shared" ref="H5" si="1">G38</f>
        <v>-289271.32597999997</v>
      </c>
      <c r="I5" s="8">
        <f t="shared" ref="I5" si="2">H38</f>
        <v>-289271.32597999997</v>
      </c>
      <c r="J5" s="8">
        <f t="shared" ref="J5" si="3">I38</f>
        <v>-289271.32597999997</v>
      </c>
      <c r="K5" s="8">
        <f t="shared" ref="K5" si="4">J38</f>
        <v>-289271.32597999997</v>
      </c>
      <c r="L5" s="8">
        <f t="shared" ref="L5" si="5">K38</f>
        <v>-289271.32597999997</v>
      </c>
      <c r="M5" s="8">
        <f t="shared" ref="M5" si="6">L38</f>
        <v>-289271.32597999997</v>
      </c>
      <c r="N5" s="8">
        <f>B5</f>
        <v>-397122.98</v>
      </c>
    </row>
    <row r="6" spans="1:18" ht="21" customHeight="1" thickBot="1" x14ac:dyDescent="0.3">
      <c r="A6" s="7" t="s">
        <v>13</v>
      </c>
      <c r="B6" s="8">
        <v>-206599.17</v>
      </c>
      <c r="C6" s="8">
        <f>B40</f>
        <v>-253586.64</v>
      </c>
      <c r="D6" s="8">
        <f>C40</f>
        <v>-212160.79</v>
      </c>
      <c r="E6" s="8">
        <f t="shared" ref="E6:G6" si="7">D40</f>
        <v>-213930.85000000003</v>
      </c>
      <c r="F6" s="8">
        <f>E40</f>
        <v>-213930.85000000003</v>
      </c>
      <c r="G6" s="8">
        <f t="shared" si="7"/>
        <v>-213930.85000000003</v>
      </c>
      <c r="H6" s="8">
        <f t="shared" ref="H6:M6" si="8">G40</f>
        <v>-213930.85000000003</v>
      </c>
      <c r="I6" s="8">
        <f t="shared" si="8"/>
        <v>-213930.85000000003</v>
      </c>
      <c r="J6" s="8">
        <f t="shared" si="8"/>
        <v>-213930.85000000003</v>
      </c>
      <c r="K6" s="8">
        <f t="shared" si="8"/>
        <v>-213930.85000000003</v>
      </c>
      <c r="L6" s="8">
        <f t="shared" si="8"/>
        <v>-213930.85000000003</v>
      </c>
      <c r="M6" s="8">
        <f t="shared" si="8"/>
        <v>-213930.85000000003</v>
      </c>
      <c r="N6" s="8">
        <f>B6</f>
        <v>-206599.17</v>
      </c>
    </row>
    <row r="7" spans="1:18" ht="20.25" customHeight="1" thickBot="1" x14ac:dyDescent="0.3">
      <c r="A7" s="9" t="s">
        <v>12</v>
      </c>
      <c r="B7" s="10">
        <f>SUM(B8:B13)</f>
        <v>141419.34</v>
      </c>
      <c r="C7" s="10">
        <f t="shared" ref="C7:H7" si="9">SUM(C8:C13)</f>
        <v>105768.19</v>
      </c>
      <c r="D7" s="10">
        <f t="shared" si="9"/>
        <v>102855.55</v>
      </c>
      <c r="E7" s="10">
        <f t="shared" si="9"/>
        <v>0</v>
      </c>
      <c r="F7" s="10">
        <f t="shared" si="9"/>
        <v>0</v>
      </c>
      <c r="G7" s="10">
        <f t="shared" si="9"/>
        <v>0</v>
      </c>
      <c r="H7" s="10">
        <f t="shared" si="9"/>
        <v>0</v>
      </c>
      <c r="I7" s="10">
        <f>SUM(I8:I13)</f>
        <v>0</v>
      </c>
      <c r="J7" s="10">
        <f>SUM(J8:J13)</f>
        <v>0</v>
      </c>
      <c r="K7" s="10">
        <f t="shared" ref="K7:M7" si="10">SUM(K8:K13)</f>
        <v>0</v>
      </c>
      <c r="L7" s="10">
        <f t="shared" si="10"/>
        <v>0</v>
      </c>
      <c r="M7" s="10">
        <f t="shared" si="10"/>
        <v>0</v>
      </c>
      <c r="N7" s="10">
        <f>SUM(B7:M7)</f>
        <v>350043.08</v>
      </c>
    </row>
    <row r="8" spans="1:18" ht="24.75" customHeight="1" thickBot="1" x14ac:dyDescent="0.3">
      <c r="A8" s="4" t="s">
        <v>25</v>
      </c>
      <c r="B8" s="11">
        <f>1464.7+95339.55</f>
        <v>96804.25</v>
      </c>
      <c r="C8" s="11">
        <f>95339.55+1464.7</f>
        <v>96804.25</v>
      </c>
      <c r="D8" s="11">
        <f>95339.55+1464.7</f>
        <v>96804.25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290412.75</v>
      </c>
    </row>
    <row r="9" spans="1:18" ht="24.75" customHeight="1" thickBot="1" x14ac:dyDescent="0.3">
      <c r="A9" s="4" t="s">
        <v>15</v>
      </c>
      <c r="B9" s="11">
        <v>1206.28</v>
      </c>
      <c r="C9" s="11">
        <v>2912.64</v>
      </c>
      <c r="D9" s="11">
        <v>0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ref="N9:N13" si="11">SUM(B9:M9)</f>
        <v>4118.92</v>
      </c>
    </row>
    <row r="10" spans="1:18" ht="21.75" customHeight="1" thickBot="1" x14ac:dyDescent="0.3">
      <c r="A10" s="4" t="s">
        <v>16</v>
      </c>
      <c r="B10" s="11">
        <v>0</v>
      </c>
      <c r="C10" s="11">
        <v>0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1"/>
        <v>0</v>
      </c>
    </row>
    <row r="11" spans="1:18" ht="22.5" customHeight="1" thickBot="1" x14ac:dyDescent="0.3">
      <c r="A11" s="4" t="s">
        <v>17</v>
      </c>
      <c r="B11" s="11">
        <v>37357.51</v>
      </c>
      <c r="C11" s="11">
        <v>0</v>
      </c>
      <c r="D11" s="11"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1"/>
        <v>37357.51</v>
      </c>
    </row>
    <row r="12" spans="1:18" ht="22.5" customHeight="1" thickBot="1" x14ac:dyDescent="0.3">
      <c r="A12" s="4" t="s">
        <v>23</v>
      </c>
      <c r="B12" s="11">
        <v>0</v>
      </c>
      <c r="C12" s="11">
        <v>0</v>
      </c>
      <c r="D12" s="11"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1"/>
        <v>0</v>
      </c>
    </row>
    <row r="13" spans="1:18" ht="24" customHeight="1" thickBot="1" x14ac:dyDescent="0.3">
      <c r="A13" s="4" t="s">
        <v>27</v>
      </c>
      <c r="B13" s="11">
        <v>6051.3</v>
      </c>
      <c r="C13" s="11">
        <v>6051.3</v>
      </c>
      <c r="D13" s="11">
        <v>6051.3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1"/>
        <v>18153.900000000001</v>
      </c>
    </row>
    <row r="14" spans="1:18" ht="20.25" customHeight="1" thickBot="1" x14ac:dyDescent="0.3">
      <c r="A14" s="12" t="s">
        <v>8</v>
      </c>
      <c r="B14" s="13">
        <f>SUM(B15:B20)</f>
        <v>94431.87</v>
      </c>
      <c r="C14" s="13">
        <f t="shared" ref="C14:H14" si="12">SUM(C15:C20)</f>
        <v>138366.17000000001</v>
      </c>
      <c r="D14" s="13">
        <f t="shared" si="12"/>
        <v>101085.48999999999</v>
      </c>
      <c r="E14" s="13">
        <f t="shared" si="12"/>
        <v>0</v>
      </c>
      <c r="F14" s="13">
        <f t="shared" si="12"/>
        <v>0</v>
      </c>
      <c r="G14" s="13">
        <f t="shared" si="12"/>
        <v>0</v>
      </c>
      <c r="H14" s="13">
        <f t="shared" si="12"/>
        <v>0</v>
      </c>
      <c r="I14" s="13">
        <f>SUM(I15:I20)</f>
        <v>0</v>
      </c>
      <c r="J14" s="13">
        <f>SUM(J15:J20)</f>
        <v>0</v>
      </c>
      <c r="K14" s="13">
        <f t="shared" ref="K14:M14" si="13">SUM(K15:K20)</f>
        <v>0</v>
      </c>
      <c r="L14" s="13">
        <f t="shared" si="13"/>
        <v>0</v>
      </c>
      <c r="M14" s="13">
        <f t="shared" si="13"/>
        <v>0</v>
      </c>
      <c r="N14" s="13">
        <f>SUM(B14:M14)</f>
        <v>333883.53000000003</v>
      </c>
    </row>
    <row r="15" spans="1:18" ht="24" customHeight="1" thickBot="1" x14ac:dyDescent="0.3">
      <c r="A15" s="4" t="s">
        <v>26</v>
      </c>
      <c r="B15" s="11">
        <f>1323.81+87038.84</f>
        <v>88362.65</v>
      </c>
      <c r="C15" s="11">
        <f>96903.55+1462.46</f>
        <v>98366.010000000009</v>
      </c>
      <c r="D15" s="11">
        <f>92856.01+1399.75</f>
        <v>94255.76</v>
      </c>
      <c r="E15" s="11"/>
      <c r="F15" s="11"/>
      <c r="G15" s="11"/>
      <c r="H15" s="11"/>
      <c r="I15" s="11"/>
      <c r="J15" s="11"/>
      <c r="K15" s="11"/>
      <c r="L15" s="11"/>
      <c r="M15" s="11"/>
      <c r="N15" s="11">
        <f>SUM(B15:M15)</f>
        <v>280984.42</v>
      </c>
    </row>
    <row r="16" spans="1:18" ht="26.25" customHeight="1" thickBot="1" x14ac:dyDescent="0.3">
      <c r="A16" s="4" t="s">
        <v>15</v>
      </c>
      <c r="B16" s="11">
        <v>34.67</v>
      </c>
      <c r="C16" s="11">
        <v>82.79</v>
      </c>
      <c r="D16" s="11"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 t="shared" ref="N16:N20" si="14">SUM(B16:M16)</f>
        <v>117.46000000000001</v>
      </c>
    </row>
    <row r="17" spans="1:15" ht="26.25" customHeight="1" thickBot="1" x14ac:dyDescent="0.3">
      <c r="A17" s="4" t="s">
        <v>16</v>
      </c>
      <c r="B17" s="11">
        <v>0</v>
      </c>
      <c r="C17" s="11">
        <v>0</v>
      </c>
      <c r="D17" s="11"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si="14"/>
        <v>0</v>
      </c>
    </row>
    <row r="18" spans="1:15" ht="24" customHeight="1" thickBot="1" x14ac:dyDescent="0.3">
      <c r="A18" s="4" t="s">
        <v>17</v>
      </c>
      <c r="B18" s="11">
        <v>605.16</v>
      </c>
      <c r="C18" s="11">
        <v>33828.720000000001</v>
      </c>
      <c r="D18" s="11">
        <v>1208.4000000000001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4"/>
        <v>35642.280000000006</v>
      </c>
    </row>
    <row r="19" spans="1:15" ht="24" customHeight="1" thickBot="1" x14ac:dyDescent="0.3">
      <c r="A19" s="4" t="s">
        <v>23</v>
      </c>
      <c r="B19" s="11">
        <v>0</v>
      </c>
      <c r="C19" s="11">
        <v>0</v>
      </c>
      <c r="D19" s="11"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4"/>
        <v>0</v>
      </c>
    </row>
    <row r="20" spans="1:15" ht="21" customHeight="1" thickBot="1" x14ac:dyDescent="0.3">
      <c r="A20" s="4" t="s">
        <v>27</v>
      </c>
      <c r="B20" s="14">
        <v>5429.39</v>
      </c>
      <c r="C20" s="14">
        <v>6088.65</v>
      </c>
      <c r="D20" s="14">
        <v>5621.33</v>
      </c>
      <c r="E20" s="14"/>
      <c r="F20" s="14"/>
      <c r="G20" s="14"/>
      <c r="H20" s="14"/>
      <c r="I20" s="14"/>
      <c r="J20" s="14"/>
      <c r="K20" s="11"/>
      <c r="L20" s="11"/>
      <c r="M20" s="11"/>
      <c r="N20" s="11">
        <f t="shared" si="14"/>
        <v>17139.370000000003</v>
      </c>
      <c r="O20" s="3"/>
    </row>
    <row r="21" spans="1:15" ht="21.75" customHeight="1" thickBot="1" x14ac:dyDescent="0.3">
      <c r="A21" s="15" t="s">
        <v>22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1:15" ht="21.6" customHeight="1" thickBot="1" x14ac:dyDescent="0.3">
      <c r="A22" s="4" t="s">
        <v>1</v>
      </c>
      <c r="B22" s="11">
        <f>3406.2*0.65</f>
        <v>2214.0299999999997</v>
      </c>
      <c r="C22" s="11">
        <f t="shared" ref="C22:D22" si="15">3406.2*0.65</f>
        <v>2214.0299999999997</v>
      </c>
      <c r="D22" s="11">
        <f t="shared" si="15"/>
        <v>2214.0299999999997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f>SUM(B22:M22)</f>
        <v>6642.0899999999992</v>
      </c>
    </row>
    <row r="23" spans="1:15" ht="22.5" customHeight="1" thickBot="1" x14ac:dyDescent="0.3">
      <c r="A23" s="4" t="s">
        <v>2</v>
      </c>
      <c r="B23" s="11">
        <f t="shared" ref="B23:D23" si="16">3406.2*0.2</f>
        <v>681.24</v>
      </c>
      <c r="C23" s="11">
        <f t="shared" si="16"/>
        <v>681.24</v>
      </c>
      <c r="D23" s="11">
        <f t="shared" si="16"/>
        <v>681.24</v>
      </c>
      <c r="E23" s="11"/>
      <c r="F23" s="11"/>
      <c r="G23" s="11"/>
      <c r="H23" s="11"/>
      <c r="I23" s="11"/>
      <c r="J23" s="11"/>
      <c r="K23" s="11"/>
      <c r="L23" s="11"/>
      <c r="M23" s="11"/>
      <c r="N23" s="11">
        <f t="shared" ref="N23:N35" si="17">SUM(B23:M23)</f>
        <v>2043.72</v>
      </c>
    </row>
    <row r="24" spans="1:15" ht="22.8" customHeight="1" thickBot="1" x14ac:dyDescent="0.3">
      <c r="A24" s="4" t="s">
        <v>3</v>
      </c>
      <c r="B24" s="11">
        <f>141419.34*2.6%</f>
        <v>3676.9028400000002</v>
      </c>
      <c r="C24" s="11">
        <f>105768.19*2.6%</f>
        <v>2749.9729400000001</v>
      </c>
      <c r="D24" s="11">
        <f>102855.55*2.6%</f>
        <v>2674.2443000000003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 t="shared" si="17"/>
        <v>9101.1200800000006</v>
      </c>
    </row>
    <row r="25" spans="1:15" ht="23.25" customHeight="1" thickBot="1" x14ac:dyDescent="0.3">
      <c r="A25" s="4" t="s">
        <v>4</v>
      </c>
      <c r="B25" s="11">
        <f>94431.87*3%</f>
        <v>2832.9560999999999</v>
      </c>
      <c r="C25" s="11">
        <f>138366.17*3%</f>
        <v>4150.9850999999999</v>
      </c>
      <c r="D25" s="11">
        <f>101085.49*3%</f>
        <v>3032.5646999999999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si="17"/>
        <v>10016.5059</v>
      </c>
    </row>
    <row r="26" spans="1:15" ht="23.25" customHeight="1" thickBot="1" x14ac:dyDescent="0.3">
      <c r="A26" s="4" t="s">
        <v>9</v>
      </c>
      <c r="B26" s="21">
        <f>3406.2*12</f>
        <v>40874.399999999994</v>
      </c>
      <c r="C26" s="21">
        <f t="shared" ref="C26:D26" si="18">3406.2*12</f>
        <v>40874.399999999994</v>
      </c>
      <c r="D26" s="21">
        <f t="shared" si="18"/>
        <v>40874.399999999994</v>
      </c>
      <c r="E26" s="21"/>
      <c r="F26" s="21"/>
      <c r="G26" s="21"/>
      <c r="H26" s="21"/>
      <c r="I26" s="21"/>
      <c r="J26" s="21"/>
      <c r="K26" s="21"/>
      <c r="L26" s="21"/>
      <c r="M26" s="21"/>
      <c r="N26" s="11">
        <f t="shared" si="17"/>
        <v>122623.19999999998</v>
      </c>
    </row>
    <row r="27" spans="1:15" ht="21.6" customHeight="1" thickBot="1" x14ac:dyDescent="0.3">
      <c r="A27" s="4" t="s">
        <v>18</v>
      </c>
      <c r="B27" s="11">
        <f>2626.7+285.91</f>
        <v>2912.6099999999997</v>
      </c>
      <c r="C27" s="11">
        <v>0</v>
      </c>
      <c r="D27" s="11"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7"/>
        <v>2912.6099999999997</v>
      </c>
    </row>
    <row r="28" spans="1:15" ht="22.8" customHeight="1" thickBot="1" x14ac:dyDescent="0.3">
      <c r="A28" s="4" t="s">
        <v>19</v>
      </c>
      <c r="B28" s="11">
        <v>0</v>
      </c>
      <c r="C28" s="11">
        <v>0</v>
      </c>
      <c r="D28" s="11"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7"/>
        <v>0</v>
      </c>
    </row>
    <row r="29" spans="1:15" ht="26.25" customHeight="1" thickBot="1" x14ac:dyDescent="0.3">
      <c r="A29" s="4" t="s">
        <v>20</v>
      </c>
      <c r="B29" s="11">
        <v>0</v>
      </c>
      <c r="C29" s="11">
        <v>0</v>
      </c>
      <c r="D29" s="11"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7"/>
        <v>0</v>
      </c>
    </row>
    <row r="30" spans="1:15" ht="21" customHeight="1" thickBot="1" x14ac:dyDescent="0.3">
      <c r="A30" s="4" t="s">
        <v>23</v>
      </c>
      <c r="B30" s="11">
        <v>0</v>
      </c>
      <c r="C30" s="11">
        <v>0</v>
      </c>
      <c r="D30" s="11"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7"/>
        <v>0</v>
      </c>
    </row>
    <row r="31" spans="1:15" ht="22.5" customHeight="1" thickBot="1" x14ac:dyDescent="0.3">
      <c r="A31" s="4" t="s">
        <v>6</v>
      </c>
      <c r="B31" s="21">
        <f>3406.2*4.2</f>
        <v>14306.039999999999</v>
      </c>
      <c r="C31" s="21">
        <f t="shared" ref="C31:D31" si="19">3406.2*4.2</f>
        <v>14306.039999999999</v>
      </c>
      <c r="D31" s="21">
        <f t="shared" si="19"/>
        <v>14306.039999999999</v>
      </c>
      <c r="E31" s="21"/>
      <c r="F31" s="21"/>
      <c r="G31" s="21"/>
      <c r="H31" s="21"/>
      <c r="I31" s="21"/>
      <c r="J31" s="21"/>
      <c r="K31" s="21"/>
      <c r="L31" s="21"/>
      <c r="M31" s="21"/>
      <c r="N31" s="11">
        <f t="shared" si="17"/>
        <v>42918.119999999995</v>
      </c>
    </row>
    <row r="32" spans="1:15" ht="21" customHeight="1" thickBot="1" x14ac:dyDescent="0.3">
      <c r="A32" s="4" t="s">
        <v>27</v>
      </c>
      <c r="B32" s="11">
        <v>4937.2700000000004</v>
      </c>
      <c r="C32" s="11">
        <v>4723.3900000000003</v>
      </c>
      <c r="D32" s="11">
        <v>5296.65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7"/>
        <v>14957.31</v>
      </c>
    </row>
    <row r="33" spans="1:14" ht="21" customHeight="1" thickBot="1" x14ac:dyDescent="0.3">
      <c r="A33" s="4" t="s">
        <v>28</v>
      </c>
      <c r="B33" s="11">
        <v>738</v>
      </c>
      <c r="C33" s="11">
        <v>706</v>
      </c>
      <c r="D33" s="11">
        <v>792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7"/>
        <v>2236</v>
      </c>
    </row>
    <row r="34" spans="1:14" ht="22.2" customHeight="1" thickBot="1" x14ac:dyDescent="0.3">
      <c r="A34" s="4" t="s">
        <v>24</v>
      </c>
      <c r="B34" s="11">
        <f t="shared" ref="B34:D34" si="20">1000+500</f>
        <v>1500</v>
      </c>
      <c r="C34" s="11">
        <f t="shared" si="20"/>
        <v>1500</v>
      </c>
      <c r="D34" s="11">
        <f t="shared" si="20"/>
        <v>1500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7"/>
        <v>4500</v>
      </c>
    </row>
    <row r="35" spans="1:14" ht="21" customHeight="1" thickBot="1" x14ac:dyDescent="0.3">
      <c r="A35" s="4" t="s">
        <v>10</v>
      </c>
      <c r="B35" s="11">
        <f>3456.2+2225+800+800+800</f>
        <v>8081.2</v>
      </c>
      <c r="C35" s="11">
        <v>0</v>
      </c>
      <c r="D35" s="11"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7"/>
        <v>8081.2</v>
      </c>
    </row>
    <row r="36" spans="1:14" ht="22.5" customHeight="1" thickBot="1" x14ac:dyDescent="0.3">
      <c r="A36" s="9" t="s">
        <v>21</v>
      </c>
      <c r="B36" s="10">
        <f t="shared" ref="B36:M36" si="21">SUM(B22:B35)</f>
        <v>82754.648939999985</v>
      </c>
      <c r="C36" s="10">
        <f t="shared" si="21"/>
        <v>71906.058040000004</v>
      </c>
      <c r="D36" s="10">
        <f t="shared" si="21"/>
        <v>71371.168999999994</v>
      </c>
      <c r="E36" s="10">
        <f t="shared" si="21"/>
        <v>0</v>
      </c>
      <c r="F36" s="10">
        <f t="shared" si="21"/>
        <v>0</v>
      </c>
      <c r="G36" s="10">
        <f t="shared" si="21"/>
        <v>0</v>
      </c>
      <c r="H36" s="10">
        <f t="shared" si="21"/>
        <v>0</v>
      </c>
      <c r="I36" s="10">
        <f t="shared" si="21"/>
        <v>0</v>
      </c>
      <c r="J36" s="10">
        <f t="shared" si="21"/>
        <v>0</v>
      </c>
      <c r="K36" s="10">
        <f t="shared" si="21"/>
        <v>0</v>
      </c>
      <c r="L36" s="10">
        <f t="shared" si="21"/>
        <v>0</v>
      </c>
      <c r="M36" s="10">
        <f t="shared" si="21"/>
        <v>0</v>
      </c>
      <c r="N36" s="10">
        <f>SUM(B36:M36)</f>
        <v>226031.87597999998</v>
      </c>
    </row>
    <row r="37" spans="1:14" ht="23.25" customHeight="1" thickBot="1" x14ac:dyDescent="0.3">
      <c r="A37" s="4" t="s">
        <v>5</v>
      </c>
      <c r="B37" s="18">
        <f t="shared" ref="B37:N37" si="22">B14-B36</f>
        <v>11677.221060000011</v>
      </c>
      <c r="C37" s="18">
        <f t="shared" si="22"/>
        <v>66460.111960000009</v>
      </c>
      <c r="D37" s="18">
        <f t="shared" si="22"/>
        <v>29714.320999999996</v>
      </c>
      <c r="E37" s="18">
        <f t="shared" si="22"/>
        <v>0</v>
      </c>
      <c r="F37" s="18">
        <f t="shared" si="22"/>
        <v>0</v>
      </c>
      <c r="G37" s="18">
        <f t="shared" si="22"/>
        <v>0</v>
      </c>
      <c r="H37" s="18">
        <f t="shared" si="22"/>
        <v>0</v>
      </c>
      <c r="I37" s="18">
        <f t="shared" si="22"/>
        <v>0</v>
      </c>
      <c r="J37" s="18">
        <f t="shared" si="22"/>
        <v>0</v>
      </c>
      <c r="K37" s="18">
        <f t="shared" si="22"/>
        <v>0</v>
      </c>
      <c r="L37" s="18">
        <f t="shared" si="22"/>
        <v>0</v>
      </c>
      <c r="M37" s="18">
        <f t="shared" si="22"/>
        <v>0</v>
      </c>
      <c r="N37" s="18">
        <f t="shared" si="22"/>
        <v>107851.65402000005</v>
      </c>
    </row>
    <row r="38" spans="1:14" ht="23.25" customHeight="1" thickBot="1" x14ac:dyDescent="0.3">
      <c r="A38" s="4" t="s">
        <v>7</v>
      </c>
      <c r="B38" s="19">
        <f t="shared" ref="B38:N38" si="23">B5+B37</f>
        <v>-385445.75893999997</v>
      </c>
      <c r="C38" s="19">
        <f t="shared" si="23"/>
        <v>-318985.64697999996</v>
      </c>
      <c r="D38" s="19">
        <f t="shared" si="23"/>
        <v>-289271.32597999997</v>
      </c>
      <c r="E38" s="19">
        <f t="shared" si="23"/>
        <v>-289271.32597999997</v>
      </c>
      <c r="F38" s="19">
        <f t="shared" si="23"/>
        <v>-289271.32597999997</v>
      </c>
      <c r="G38" s="19">
        <f t="shared" si="23"/>
        <v>-289271.32597999997</v>
      </c>
      <c r="H38" s="19">
        <f t="shared" si="23"/>
        <v>-289271.32597999997</v>
      </c>
      <c r="I38" s="19">
        <f t="shared" si="23"/>
        <v>-289271.32597999997</v>
      </c>
      <c r="J38" s="19">
        <f t="shared" si="23"/>
        <v>-289271.32597999997</v>
      </c>
      <c r="K38" s="19">
        <f t="shared" si="23"/>
        <v>-289271.32597999997</v>
      </c>
      <c r="L38" s="19">
        <f t="shared" si="23"/>
        <v>-289271.32597999997</v>
      </c>
      <c r="M38" s="19">
        <f t="shared" si="23"/>
        <v>-289271.32597999997</v>
      </c>
      <c r="N38" s="19">
        <f t="shared" si="23"/>
        <v>-289271.32597999997</v>
      </c>
    </row>
    <row r="39" spans="1:14" ht="23.25" customHeight="1" thickBot="1" x14ac:dyDescent="0.3">
      <c r="A39" s="4" t="s">
        <v>29</v>
      </c>
      <c r="B39" s="11">
        <v>0</v>
      </c>
      <c r="C39" s="11">
        <v>8827.8700000000008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f>SUM(B39:M39)</f>
        <v>8827.8700000000008</v>
      </c>
    </row>
    <row r="40" spans="1:14" ht="27" customHeight="1" thickBot="1" x14ac:dyDescent="0.3">
      <c r="A40" s="15" t="s">
        <v>11</v>
      </c>
      <c r="B40" s="20">
        <f>B6+B14-B7</f>
        <v>-253586.64</v>
      </c>
      <c r="C40" s="20">
        <f>C6+C14-C7+C39</f>
        <v>-212160.79</v>
      </c>
      <c r="D40" s="20">
        <f>D6+D14-D7+D39</f>
        <v>-213930.85000000003</v>
      </c>
      <c r="E40" s="20">
        <f t="shared" ref="E40:N40" si="24">E6+E14-E7+E39</f>
        <v>-213930.85000000003</v>
      </c>
      <c r="F40" s="20">
        <f t="shared" si="24"/>
        <v>-213930.85000000003</v>
      </c>
      <c r="G40" s="20">
        <f t="shared" si="24"/>
        <v>-213930.85000000003</v>
      </c>
      <c r="H40" s="20">
        <f t="shared" si="24"/>
        <v>-213930.85000000003</v>
      </c>
      <c r="I40" s="20">
        <f t="shared" si="24"/>
        <v>-213930.85000000003</v>
      </c>
      <c r="J40" s="20">
        <f t="shared" si="24"/>
        <v>-213930.85000000003</v>
      </c>
      <c r="K40" s="20">
        <f t="shared" si="24"/>
        <v>-213930.85000000003</v>
      </c>
      <c r="L40" s="20">
        <f t="shared" si="24"/>
        <v>-213930.85000000003</v>
      </c>
      <c r="M40" s="20">
        <f t="shared" si="24"/>
        <v>-213930.85000000003</v>
      </c>
      <c r="N40" s="20">
        <f t="shared" si="24"/>
        <v>-213930.85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2026-02-12T08:34:41Z</cp:lastPrinted>
  <dcterms:created xsi:type="dcterms:W3CDTF">2011-06-06T03:25:48Z</dcterms:created>
  <dcterms:modified xsi:type="dcterms:W3CDTF">2026-05-26T05:15:14Z</dcterms:modified>
</cp:coreProperties>
</file>