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7496" windowHeight="10920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K40" i="1" l="1"/>
  <c r="K34" i="1" l="1"/>
  <c r="L34" i="1"/>
  <c r="M34" i="1"/>
  <c r="K31" i="1"/>
  <c r="L31" i="1"/>
  <c r="M31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H40" i="1" l="1"/>
  <c r="H24" i="1" l="1"/>
  <c r="I24" i="1"/>
  <c r="H15" i="1"/>
  <c r="I15" i="1"/>
  <c r="J15" i="1"/>
  <c r="C24" i="1" l="1"/>
  <c r="D24" i="1"/>
  <c r="E24" i="1"/>
  <c r="F24" i="1"/>
  <c r="G24" i="1"/>
  <c r="B24" i="1"/>
  <c r="C15" i="1"/>
  <c r="D15" i="1"/>
  <c r="E15" i="1"/>
  <c r="F15" i="1"/>
  <c r="G15" i="1"/>
  <c r="B15" i="1"/>
  <c r="J40" i="1" l="1"/>
  <c r="I34" i="1" l="1"/>
  <c r="J34" i="1"/>
  <c r="H34" i="1"/>
  <c r="H31" i="1"/>
  <c r="I31" i="1"/>
  <c r="J31" i="1"/>
  <c r="I40" i="1" l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5" i="1"/>
  <c r="I35" i="1"/>
  <c r="J35" i="1"/>
  <c r="H30" i="1"/>
  <c r="I30" i="1"/>
  <c r="J30" i="1"/>
  <c r="H27" i="1"/>
  <c r="I27" i="1"/>
  <c r="J27" i="1"/>
  <c r="H26" i="1"/>
  <c r="I26" i="1"/>
  <c r="J26" i="1"/>
  <c r="F40" i="1" l="1"/>
  <c r="G40" i="1" l="1"/>
  <c r="E34" i="1" l="1"/>
  <c r="F34" i="1"/>
  <c r="G34" i="1"/>
  <c r="E31" i="1"/>
  <c r="F31" i="1"/>
  <c r="G31" i="1"/>
  <c r="E40" i="1" l="1"/>
  <c r="G29" i="1" l="1"/>
  <c r="G17" i="1"/>
  <c r="G28" i="1"/>
  <c r="G8" i="1"/>
  <c r="F8" i="1"/>
  <c r="F29" i="1" l="1"/>
  <c r="F17" i="1"/>
  <c r="F28" i="1"/>
  <c r="E29" i="1" l="1"/>
  <c r="E17" i="1"/>
  <c r="E28" i="1"/>
  <c r="E8" i="1"/>
  <c r="G35" i="1" l="1"/>
  <c r="E35" i="1" l="1"/>
  <c r="F35" i="1"/>
  <c r="E30" i="1"/>
  <c r="F30" i="1"/>
  <c r="G30" i="1"/>
  <c r="E27" i="1"/>
  <c r="F27" i="1"/>
  <c r="G27" i="1"/>
  <c r="E26" i="1"/>
  <c r="F26" i="1"/>
  <c r="G26" i="1"/>
  <c r="C34" i="1" l="1"/>
  <c r="D34" i="1"/>
  <c r="B34" i="1"/>
  <c r="C31" i="1"/>
  <c r="D31" i="1"/>
  <c r="B31" i="1"/>
  <c r="D40" i="1" l="1"/>
  <c r="C40" i="1" l="1"/>
  <c r="B40" i="1" l="1"/>
  <c r="C30" i="1" l="1"/>
  <c r="D30" i="1"/>
  <c r="B30" i="1"/>
  <c r="D28" i="1"/>
  <c r="C28" i="1"/>
  <c r="D27" i="1"/>
  <c r="C27" i="1"/>
  <c r="D29" i="1" l="1"/>
  <c r="D17" i="1"/>
  <c r="D8" i="1"/>
  <c r="N44" i="1"/>
  <c r="N22" i="1"/>
  <c r="N23" i="1"/>
  <c r="C29" i="1"/>
  <c r="C17" i="1"/>
  <c r="C8" i="1"/>
  <c r="B29" i="1"/>
  <c r="B17" i="1"/>
  <c r="B28" i="1"/>
  <c r="N13" i="1"/>
  <c r="B8" i="1"/>
  <c r="C35" i="1"/>
  <c r="D35" i="1"/>
  <c r="C26" i="1"/>
  <c r="D26" i="1"/>
  <c r="B35" i="1"/>
  <c r="B27" i="1"/>
  <c r="B26" i="1"/>
  <c r="N24" i="1"/>
  <c r="N37" i="1"/>
  <c r="N20" i="1"/>
  <c r="N19" i="1"/>
  <c r="N27" i="1"/>
  <c r="N28" i="1"/>
  <c r="N29" i="1"/>
  <c r="N30" i="1"/>
  <c r="N31" i="1"/>
  <c r="N32" i="1"/>
  <c r="N33" i="1"/>
  <c r="N34" i="1"/>
  <c r="N35" i="1"/>
  <c r="N36" i="1"/>
  <c r="N38" i="1"/>
  <c r="N39" i="1"/>
  <c r="N26" i="1"/>
  <c r="G16" i="1"/>
  <c r="G41" i="1"/>
  <c r="N15" i="1"/>
  <c r="G7" i="1"/>
  <c r="F16" i="1"/>
  <c r="F41" i="1"/>
  <c r="F42" i="1" s="1"/>
  <c r="F7" i="1"/>
  <c r="E16" i="1"/>
  <c r="E7" i="1"/>
  <c r="N18" i="1"/>
  <c r="E41" i="1"/>
  <c r="D16" i="1"/>
  <c r="D7" i="1"/>
  <c r="C16" i="1"/>
  <c r="C7" i="1"/>
  <c r="C41" i="1"/>
  <c r="D41" i="1"/>
  <c r="B16" i="1"/>
  <c r="N17" i="1"/>
  <c r="N6" i="1"/>
  <c r="N5" i="1"/>
  <c r="N21" i="1"/>
  <c r="B41" i="1"/>
  <c r="N14" i="1"/>
  <c r="K16" i="1"/>
  <c r="L16" i="1"/>
  <c r="M16" i="1"/>
  <c r="N9" i="1"/>
  <c r="N10" i="1"/>
  <c r="N11" i="1"/>
  <c r="N12" i="1"/>
  <c r="K7" i="1"/>
  <c r="L7" i="1"/>
  <c r="M7" i="1"/>
  <c r="M41" i="1"/>
  <c r="L41" i="1"/>
  <c r="K41" i="1"/>
  <c r="J7" i="1"/>
  <c r="I16" i="1"/>
  <c r="J16" i="1"/>
  <c r="H7" i="1"/>
  <c r="I7" i="1"/>
  <c r="I41" i="1"/>
  <c r="I42" i="1" s="1"/>
  <c r="H16" i="1"/>
  <c r="J41" i="1"/>
  <c r="H41" i="1"/>
  <c r="N8" i="1"/>
  <c r="B7" i="1"/>
  <c r="N40" i="1"/>
  <c r="L42" i="1" l="1"/>
  <c r="M42" i="1"/>
  <c r="K42" i="1"/>
  <c r="J42" i="1"/>
  <c r="H42" i="1"/>
  <c r="E42" i="1"/>
  <c r="G42" i="1"/>
  <c r="C42" i="1"/>
  <c r="B45" i="1"/>
  <c r="C6" i="1" s="1"/>
  <c r="C45" i="1" s="1"/>
  <c r="D6" i="1" s="1"/>
  <c r="D45" i="1" s="1"/>
  <c r="E6" i="1" s="1"/>
  <c r="E45" i="1" s="1"/>
  <c r="F6" i="1" s="1"/>
  <c r="F45" i="1" s="1"/>
  <c r="G6" i="1" s="1"/>
  <c r="B42" i="1"/>
  <c r="B43" i="1" s="1"/>
  <c r="C5" i="1" s="1"/>
  <c r="N7" i="1"/>
  <c r="N16" i="1"/>
  <c r="D42" i="1"/>
  <c r="N41" i="1"/>
  <c r="C43" i="1" l="1"/>
  <c r="D5" i="1" s="1"/>
  <c r="D43" i="1" s="1"/>
  <c r="E5" i="1" s="1"/>
  <c r="E43" i="1" s="1"/>
  <c r="F5" i="1" s="1"/>
  <c r="F43" i="1" s="1"/>
  <c r="G5" i="1" s="1"/>
  <c r="G43" i="1" s="1"/>
  <c r="H5" i="1" s="1"/>
  <c r="H43" i="1" s="1"/>
  <c r="I5" i="1" s="1"/>
  <c r="I43" i="1" s="1"/>
  <c r="J5" i="1" s="1"/>
  <c r="J43" i="1" s="1"/>
  <c r="K5" i="1" s="1"/>
  <c r="K43" i="1" s="1"/>
  <c r="L5" i="1" s="1"/>
  <c r="L43" i="1" s="1"/>
  <c r="M5" i="1" s="1"/>
  <c r="M43" i="1" s="1"/>
  <c r="N45" i="1"/>
  <c r="N42" i="1"/>
  <c r="N43" i="1" s="1"/>
  <c r="G45" i="1"/>
  <c r="H6" i="1" s="1"/>
  <c r="H45" i="1" l="1"/>
  <c r="I6" i="1" s="1"/>
  <c r="I45" i="1" l="1"/>
  <c r="J6" i="1" s="1"/>
  <c r="J45" i="1" l="1"/>
  <c r="K6" i="1" s="1"/>
  <c r="K45" i="1" l="1"/>
  <c r="L6" i="1" s="1"/>
  <c r="L45" i="1" l="1"/>
  <c r="M6" i="1" s="1"/>
  <c r="M45" i="1" s="1"/>
</calcChain>
</file>

<file path=xl/sharedStrings.xml><?xml version="1.0" encoding="utf-8"?>
<sst xmlns="http://schemas.openxmlformats.org/spreadsheetml/2006/main" count="56" uniqueCount="47">
  <si>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</si>
  <si>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</si>
  <si>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</si>
  <si>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</si>
  <si>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</si>
  <si>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</si>
  <si>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</si>
  <si>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</si>
  <si>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</si>
  <si>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</si>
  <si>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</si>
  <si>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</si>
  <si>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</si>
  <si>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</si>
  <si>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</si>
  <si>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</si>
  <si>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</si>
  <si>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</si>
  <si>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</si>
  <si>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</si>
  <si>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</si>
  <si>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</si>
  <si>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</si>
  <si>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</si>
  <si>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</si>
  <si>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</si>
  <si>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на ОИ</t>
  </si>
  <si>
    <t>Содержание жилья и текущий ремонт,  ОПУ</t>
  </si>
  <si>
    <t xml:space="preserve">Содержание жилья и текущий ремонт,  ОПУ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</si>
  <si>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</si>
  <si>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</si>
  <si>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</si>
  <si>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</si>
  <si>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</si>
  <si>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</si>
  <si>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</si>
  <si>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</si>
  <si>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</si>
  <si>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</si>
  <si>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</si>
  <si>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</si>
  <si>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</si>
  <si>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</si>
  <si>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</si>
  <si>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 xml:space="preserve">Корректировка задолженности </t>
  </si>
  <si>
    <t>Целевой сбор</t>
  </si>
  <si>
    <t xml:space="preserve">    ОТЧЕТ по дому Васильева, 53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</si>
</sst>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31" zoomScale="75" workbookViewId="0">
      <selection activeCell="A31" sqref="A1:H1048576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14" width="14.33203125" customWidth="1"/>
    <col min="16" max="16" width="13.6640625" bestFit="1" customWidth="1"/>
  </cols>
  <sheetData>
    <row r="1" spans="1:18" ht="20.25" customHeight="1" x14ac:dyDescent="0.4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-568901.24</v>
      </c>
      <c r="C5" s="8">
        <f t="shared" ref="C5" si="0">B43</f>
        <v>-566040.84761000006</v>
      </c>
      <c r="D5" s="8">
        <f t="shared" ref="D5" si="1">C43</f>
        <v>-599635.25552999997</v>
      </c>
      <c r="E5" s="8">
        <f t="shared" ref="E5" si="2">D43</f>
        <v>-643419.71454999992</v>
      </c>
      <c r="F5" s="8">
        <f t="shared" ref="F5" si="3">E43</f>
        <v>-773622.27286999999</v>
      </c>
      <c r="G5" s="8">
        <f t="shared" ref="G5" si="4">F43</f>
        <v>-882290.38077000005</v>
      </c>
      <c r="H5" s="8">
        <f t="shared" ref="H5" si="5">G43</f>
        <v>-844487.25211</v>
      </c>
      <c r="I5" s="8">
        <f t="shared" ref="I5" si="6">H43</f>
        <v>-874995.70747000002</v>
      </c>
      <c r="J5" s="8">
        <f t="shared" ref="J5" si="7">I43</f>
        <v>-904896.54689</v>
      </c>
      <c r="K5" s="8">
        <f t="shared" ref="K5" si="8">J43</f>
        <v>-931591.82302999997</v>
      </c>
      <c r="L5" s="8">
        <f t="shared" ref="L5" si="9">K43</f>
        <v>-897049.67981</v>
      </c>
      <c r="M5" s="8">
        <f t="shared" ref="M5" si="10">L43</f>
        <v>-858300.12529</v>
      </c>
      <c r="N5" s="8">
        <f>B5</f>
        <v>-568901.24</v>
      </c>
    </row>
    <row r="6" spans="1:18" ht="21" customHeight="1" thickBot="1" x14ac:dyDescent="0.3">
      <c r="A6" s="7" t="s">
        <v>13</v>
      </c>
      <c r="B6" s="8">
        <v>-414590.3</v>
      </c>
      <c r="C6" s="8">
        <f>B45</f>
        <v>-426099.64</v>
      </c>
      <c r="D6" s="8">
        <f>C45</f>
        <v>-436354.68000000005</v>
      </c>
      <c r="E6" s="8">
        <f t="shared" ref="E6:J6" si="11">D45</f>
        <v>-395795.58000000007</v>
      </c>
      <c r="F6" s="8">
        <f t="shared" si="11"/>
        <v>-406001.94000000012</v>
      </c>
      <c r="G6" s="8">
        <f t="shared" si="11"/>
        <v>-464327.33000000019</v>
      </c>
      <c r="H6" s="8">
        <f t="shared" si="11"/>
        <v>-452952.4000000002</v>
      </c>
      <c r="I6" s="8">
        <f t="shared" si="11"/>
        <v>-460395.64000000025</v>
      </c>
      <c r="J6" s="8">
        <f t="shared" si="11"/>
        <v>-468079.87000000023</v>
      </c>
      <c r="K6" s="8">
        <f>J45</f>
        <v>-476609.94000000018</v>
      </c>
      <c r="L6" s="8">
        <f>K45</f>
        <v>-470441.57000000018</v>
      </c>
      <c r="M6" s="8">
        <f>L45</f>
        <v>-462674.67000000016</v>
      </c>
      <c r="N6" s="8">
        <f>B6</f>
        <v>-414590.3</v>
      </c>
    </row>
    <row r="7" spans="1:18" ht="20.25" customHeight="1" thickBot="1" x14ac:dyDescent="0.3">
      <c r="A7" s="9" t="s">
        <v>12</v>
      </c>
      <c r="B7" s="10">
        <f t="shared" ref="B7:M7" si="12">SUM(B8:B15)</f>
        <v>91021.77</v>
      </c>
      <c r="C7" s="10">
        <f t="shared" si="12"/>
        <v>91021.77</v>
      </c>
      <c r="D7" s="10">
        <f t="shared" si="12"/>
        <v>91021.77</v>
      </c>
      <c r="E7" s="10">
        <f t="shared" si="12"/>
        <v>91021.77</v>
      </c>
      <c r="F7" s="10">
        <f t="shared" si="12"/>
        <v>138780.35</v>
      </c>
      <c r="G7" s="10">
        <f t="shared" si="12"/>
        <v>112482.99</v>
      </c>
      <c r="H7" s="10">
        <f t="shared" si="12"/>
        <v>109386.01</v>
      </c>
      <c r="I7" s="10">
        <f t="shared" si="12"/>
        <v>117338.21999999999</v>
      </c>
      <c r="J7" s="10">
        <f t="shared" si="12"/>
        <v>117682.53999999998</v>
      </c>
      <c r="K7" s="10">
        <f t="shared" si="12"/>
        <v>116174.27999999998</v>
      </c>
      <c r="L7" s="10">
        <f t="shared" si="12"/>
        <v>109113.07999999999</v>
      </c>
      <c r="M7" s="10">
        <f t="shared" si="12"/>
        <v>109113.07999999999</v>
      </c>
      <c r="N7" s="10">
        <f>SUM(B7:M7)</f>
        <v>1294157.6300000001</v>
      </c>
    </row>
    <row r="8" spans="1:18" ht="24.75" customHeight="1" thickBot="1" x14ac:dyDescent="0.3">
      <c r="A8" s="4" t="s">
        <v>27</v>
      </c>
      <c r="B8" s="11">
        <f>78794.06+1482.68</f>
        <v>80276.739999999991</v>
      </c>
      <c r="C8" s="11">
        <f>78794.06+1482.68</f>
        <v>80276.739999999991</v>
      </c>
      <c r="D8" s="11">
        <f>78794.06+1482.68</f>
        <v>80276.739999999991</v>
      </c>
      <c r="E8" s="11">
        <f>78794.06+1482.68</f>
        <v>80276.739999999991</v>
      </c>
      <c r="F8" s="11">
        <f>78794.06+1482.68</f>
        <v>80276.739999999991</v>
      </c>
      <c r="G8" s="11">
        <f t="shared" ref="G8:L8" si="13">97080.5+1482.68</f>
        <v>98563.18</v>
      </c>
      <c r="H8" s="11">
        <f t="shared" si="13"/>
        <v>98563.18</v>
      </c>
      <c r="I8" s="11">
        <f t="shared" si="13"/>
        <v>98563.18</v>
      </c>
      <c r="J8" s="11">
        <f t="shared" si="13"/>
        <v>98563.18</v>
      </c>
      <c r="K8" s="11">
        <f t="shared" si="13"/>
        <v>98563.18</v>
      </c>
      <c r="L8" s="11">
        <f t="shared" si="13"/>
        <v>98563.18</v>
      </c>
      <c r="M8" s="11">
        <f>97080.5+1482.68</f>
        <v>98563.18</v>
      </c>
      <c r="N8" s="11">
        <f>SUM(B8:M8)</f>
        <v>1091325.9599999997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5" si="14">SUM(B9:M9)</f>
        <v>0</v>
      </c>
    </row>
    <row r="10" spans="1:18" ht="24.75" customHeight="1" thickBot="1" x14ac:dyDescent="0.3">
      <c r="A10" s="4" t="s">
        <v>18</v>
      </c>
      <c r="B10" s="11">
        <v>259.32</v>
      </c>
      <c r="C10" s="11">
        <v>259.32</v>
      </c>
      <c r="D10" s="11">
        <v>259.32</v>
      </c>
      <c r="E10" s="11">
        <v>259.32</v>
      </c>
      <c r="F10" s="11">
        <v>259.32</v>
      </c>
      <c r="G10" s="11">
        <v>259.32</v>
      </c>
      <c r="H10" s="11">
        <v>337.12</v>
      </c>
      <c r="I10" s="11">
        <v>337.12</v>
      </c>
      <c r="J10" s="11">
        <v>337.12</v>
      </c>
      <c r="K10" s="11">
        <v>337.12</v>
      </c>
      <c r="L10" s="11">
        <v>337.12</v>
      </c>
      <c r="M10" s="11">
        <v>337.12</v>
      </c>
      <c r="N10" s="11">
        <f t="shared" si="14"/>
        <v>3578.6399999999994</v>
      </c>
    </row>
    <row r="11" spans="1:18" ht="24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3758.58</v>
      </c>
      <c r="G11" s="11">
        <v>3174.78</v>
      </c>
      <c r="H11" s="11">
        <v>0</v>
      </c>
      <c r="I11" s="11">
        <v>7925.14</v>
      </c>
      <c r="J11" s="11">
        <v>8269.4599999999991</v>
      </c>
      <c r="K11" s="11">
        <v>7061.2</v>
      </c>
      <c r="L11" s="11">
        <v>0</v>
      </c>
      <c r="M11" s="11">
        <v>0</v>
      </c>
      <c r="N11" s="11">
        <f t="shared" si="14"/>
        <v>30189.16</v>
      </c>
    </row>
    <row r="12" spans="1:18" ht="24.75" customHeight="1" thickBot="1" x14ac:dyDescent="0.3">
      <c r="A12" s="4" t="s">
        <v>26</v>
      </c>
      <c r="B12" s="11">
        <v>261.70999999999998</v>
      </c>
      <c r="C12" s="11">
        <v>261.70999999999998</v>
      </c>
      <c r="D12" s="11">
        <v>261.70999999999998</v>
      </c>
      <c r="E12" s="11">
        <v>261.70999999999998</v>
      </c>
      <c r="F12" s="11">
        <v>261.70999999999998</v>
      </c>
      <c r="G12" s="11">
        <v>261.70999999999998</v>
      </c>
      <c r="H12" s="11">
        <v>261.70999999999998</v>
      </c>
      <c r="I12" s="11">
        <v>288.77999999999997</v>
      </c>
      <c r="J12" s="11">
        <v>288.77999999999997</v>
      </c>
      <c r="K12" s="11">
        <v>288.77999999999997</v>
      </c>
      <c r="L12" s="11">
        <v>288.77999999999997</v>
      </c>
      <c r="M12" s="11">
        <v>288.77999999999997</v>
      </c>
      <c r="N12" s="11">
        <f t="shared" si="14"/>
        <v>3275.869999999999</v>
      </c>
    </row>
    <row r="13" spans="1:18" ht="24.75" customHeight="1" thickBot="1" x14ac:dyDescent="0.3">
      <c r="A13" s="4" t="s">
        <v>29</v>
      </c>
      <c r="B13" s="11">
        <v>9824</v>
      </c>
      <c r="C13" s="11">
        <v>9824</v>
      </c>
      <c r="D13" s="11">
        <v>9824</v>
      </c>
      <c r="E13" s="11">
        <v>9824</v>
      </c>
      <c r="F13" s="11">
        <v>9824</v>
      </c>
      <c r="G13" s="11">
        <v>9824</v>
      </c>
      <c r="H13" s="11">
        <v>9824</v>
      </c>
      <c r="I13" s="11">
        <v>9824</v>
      </c>
      <c r="J13" s="11">
        <v>9824</v>
      </c>
      <c r="K13" s="11">
        <v>9824</v>
      </c>
      <c r="L13" s="11">
        <v>9824</v>
      </c>
      <c r="M13" s="11">
        <v>9824</v>
      </c>
      <c r="N13" s="11">
        <f>SUM(B13:M13)</f>
        <v>117888</v>
      </c>
    </row>
    <row r="14" spans="1:18" ht="24.75" customHeight="1" thickBot="1" x14ac:dyDescent="0.3">
      <c r="A14" s="4" t="s">
        <v>45</v>
      </c>
      <c r="B14" s="11">
        <v>0</v>
      </c>
      <c r="C14" s="11">
        <v>0</v>
      </c>
      <c r="D14" s="11">
        <v>0</v>
      </c>
      <c r="E14" s="11">
        <v>0</v>
      </c>
      <c r="F14" s="11">
        <v>44000</v>
      </c>
      <c r="G14" s="11">
        <v>0</v>
      </c>
      <c r="H14" s="11">
        <v>0</v>
      </c>
      <c r="I14" s="11">
        <v>0</v>
      </c>
      <c r="J14" s="11">
        <v>0</v>
      </c>
      <c r="K14" s="20">
        <v>0</v>
      </c>
      <c r="L14" s="11">
        <v>0</v>
      </c>
      <c r="M14" s="11">
        <v>0</v>
      </c>
      <c r="N14" s="11">
        <f t="shared" si="14"/>
        <v>44000</v>
      </c>
    </row>
    <row r="15" spans="1:18" ht="24.75" customHeight="1" thickBot="1" x14ac:dyDescent="0.3">
      <c r="A15" s="4" t="s">
        <v>15</v>
      </c>
      <c r="B15" s="11">
        <f>700-300</f>
        <v>400</v>
      </c>
      <c r="C15" s="11">
        <f t="shared" ref="C15:J15" si="15">700-300</f>
        <v>400</v>
      </c>
      <c r="D15" s="11">
        <f t="shared" si="15"/>
        <v>400</v>
      </c>
      <c r="E15" s="11">
        <f t="shared" si="15"/>
        <v>400</v>
      </c>
      <c r="F15" s="11">
        <f t="shared" si="15"/>
        <v>400</v>
      </c>
      <c r="G15" s="11">
        <f t="shared" si="15"/>
        <v>400</v>
      </c>
      <c r="H15" s="11">
        <f t="shared" si="15"/>
        <v>400</v>
      </c>
      <c r="I15" s="11">
        <f t="shared" si="15"/>
        <v>400</v>
      </c>
      <c r="J15" s="11">
        <f t="shared" si="15"/>
        <v>400</v>
      </c>
      <c r="K15" s="11">
        <v>100</v>
      </c>
      <c r="L15" s="11">
        <v>100</v>
      </c>
      <c r="M15" s="11">
        <v>100</v>
      </c>
      <c r="N15" s="11">
        <f t="shared" si="14"/>
        <v>3900</v>
      </c>
    </row>
    <row r="16" spans="1:18" ht="20.25" customHeight="1" thickBot="1" x14ac:dyDescent="0.3">
      <c r="A16" s="12" t="s">
        <v>8</v>
      </c>
      <c r="B16" s="13">
        <f t="shared" ref="B16:M16" si="16">SUM(B17:B24)</f>
        <v>79512.429999999993</v>
      </c>
      <c r="C16" s="13">
        <f t="shared" si="16"/>
        <v>80766.73000000001</v>
      </c>
      <c r="D16" s="13">
        <f t="shared" si="16"/>
        <v>126472.1</v>
      </c>
      <c r="E16" s="13">
        <f t="shared" si="16"/>
        <v>80815.409999999989</v>
      </c>
      <c r="F16" s="13">
        <f t="shared" si="16"/>
        <v>80454.959999999977</v>
      </c>
      <c r="G16" s="13">
        <f t="shared" si="16"/>
        <v>123857.92</v>
      </c>
      <c r="H16" s="13">
        <f t="shared" si="16"/>
        <v>101942.76999999999</v>
      </c>
      <c r="I16" s="13">
        <f t="shared" si="16"/>
        <v>109653.99</v>
      </c>
      <c r="J16" s="13">
        <f t="shared" si="16"/>
        <v>109152.47000000002</v>
      </c>
      <c r="K16" s="13">
        <f t="shared" si="16"/>
        <v>122342.64999999998</v>
      </c>
      <c r="L16" s="13">
        <f t="shared" si="16"/>
        <v>116879.98000000001</v>
      </c>
      <c r="M16" s="13">
        <f t="shared" si="16"/>
        <v>102779.03</v>
      </c>
      <c r="N16" s="13">
        <f t="shared" ref="N16:N23" si="17">SUM(B16:M16)</f>
        <v>1234630.44</v>
      </c>
      <c r="P16" s="21"/>
    </row>
    <row r="17" spans="1:16" ht="24" customHeight="1" thickBot="1" x14ac:dyDescent="0.3">
      <c r="A17" s="4" t="s">
        <v>28</v>
      </c>
      <c r="B17" s="11">
        <f>68749.58+1483.98</f>
        <v>70233.56</v>
      </c>
      <c r="C17" s="11">
        <f>70098.65+1278.99</f>
        <v>71377.64</v>
      </c>
      <c r="D17" s="11">
        <f>109112.07+2334.43</f>
        <v>111446.5</v>
      </c>
      <c r="E17" s="11">
        <f>70482.09+1296.59</f>
        <v>71778.679999999993</v>
      </c>
      <c r="F17" s="11">
        <f>70946.75+1170.5</f>
        <v>72117.25</v>
      </c>
      <c r="G17" s="11">
        <f>77011.37+1271.67</f>
        <v>78283.039999999994</v>
      </c>
      <c r="H17" s="11">
        <f>86504.2+1426.61</f>
        <v>87930.81</v>
      </c>
      <c r="I17" s="11">
        <f>95021.61+1504.96</f>
        <v>96526.57</v>
      </c>
      <c r="J17" s="11">
        <f>89685.73+1323.66</f>
        <v>91009.39</v>
      </c>
      <c r="K17" s="11">
        <f>101524.09+1520.81</f>
        <v>103044.9</v>
      </c>
      <c r="L17" s="11">
        <f>97457.02+1339.23</f>
        <v>98796.25</v>
      </c>
      <c r="M17" s="11">
        <f>91983.36+1249.53</f>
        <v>93232.89</v>
      </c>
      <c r="N17" s="11">
        <f t="shared" si="17"/>
        <v>1045777.4800000001</v>
      </c>
    </row>
    <row r="18" spans="1:16" ht="26.25" customHeight="1" thickBot="1" x14ac:dyDescent="0.3">
      <c r="A18" s="4" t="s">
        <v>17</v>
      </c>
      <c r="B18" s="11">
        <v>29.25</v>
      </c>
      <c r="C18" s="11">
        <v>17.739999999999998</v>
      </c>
      <c r="D18" s="11">
        <v>483.98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21.95</v>
      </c>
      <c r="K18" s="11">
        <v>14.06</v>
      </c>
      <c r="L18" s="11">
        <v>20.25</v>
      </c>
      <c r="M18" s="11">
        <v>0</v>
      </c>
      <c r="N18" s="11">
        <f t="shared" si="17"/>
        <v>587.23</v>
      </c>
    </row>
    <row r="19" spans="1:16" ht="26.25" customHeight="1" thickBot="1" x14ac:dyDescent="0.3">
      <c r="A19" s="4" t="s">
        <v>18</v>
      </c>
      <c r="B19" s="11">
        <v>221.52</v>
      </c>
      <c r="C19" s="11">
        <v>230.27</v>
      </c>
      <c r="D19" s="11">
        <v>371.8</v>
      </c>
      <c r="E19" s="11">
        <v>231.51</v>
      </c>
      <c r="F19" s="11">
        <v>224.87</v>
      </c>
      <c r="G19" s="11">
        <v>246.08</v>
      </c>
      <c r="H19" s="11">
        <v>245.56</v>
      </c>
      <c r="I19" s="11">
        <v>321.82</v>
      </c>
      <c r="J19" s="11">
        <v>313.94</v>
      </c>
      <c r="K19" s="11">
        <v>350.18</v>
      </c>
      <c r="L19" s="11">
        <v>331.58</v>
      </c>
      <c r="M19" s="11">
        <v>317.56</v>
      </c>
      <c r="N19" s="11">
        <f t="shared" si="17"/>
        <v>3406.6899999999996</v>
      </c>
    </row>
    <row r="20" spans="1:16" ht="26.25" customHeight="1" thickBot="1" x14ac:dyDescent="0.3">
      <c r="A20" s="4" t="s">
        <v>19</v>
      </c>
      <c r="B20" s="11">
        <v>600.26</v>
      </c>
      <c r="C20" s="11">
        <v>169.41</v>
      </c>
      <c r="D20" s="11">
        <v>2101.39</v>
      </c>
      <c r="E20" s="11">
        <v>86.93</v>
      </c>
      <c r="F20" s="11">
        <v>248.43</v>
      </c>
      <c r="G20" s="11">
        <v>3318.37</v>
      </c>
      <c r="H20" s="11">
        <v>2828.53</v>
      </c>
      <c r="I20" s="11">
        <v>619.29999999999995</v>
      </c>
      <c r="J20" s="11">
        <v>6607.78</v>
      </c>
      <c r="K20" s="11">
        <v>7755.42</v>
      </c>
      <c r="L20" s="11">
        <v>6751.61</v>
      </c>
      <c r="M20" s="11">
        <v>427.81</v>
      </c>
      <c r="N20" s="11">
        <f t="shared" si="17"/>
        <v>31515.24</v>
      </c>
    </row>
    <row r="21" spans="1:16" ht="26.25" customHeight="1" thickBot="1" x14ac:dyDescent="0.3">
      <c r="A21" s="4" t="s">
        <v>26</v>
      </c>
      <c r="B21" s="11">
        <v>20.51</v>
      </c>
      <c r="C21" s="11">
        <v>14.48</v>
      </c>
      <c r="D21" s="11">
        <v>218.52</v>
      </c>
      <c r="E21" s="11">
        <v>10.46</v>
      </c>
      <c r="F21" s="11">
        <v>28.01</v>
      </c>
      <c r="G21" s="11">
        <v>32.83</v>
      </c>
      <c r="H21" s="11">
        <v>31.83</v>
      </c>
      <c r="I21" s="11">
        <v>86.36</v>
      </c>
      <c r="J21" s="11">
        <v>231.32</v>
      </c>
      <c r="K21" s="11">
        <v>301.67</v>
      </c>
      <c r="L21" s="11">
        <v>296.13</v>
      </c>
      <c r="M21" s="11">
        <v>276.70999999999998</v>
      </c>
      <c r="N21" s="11">
        <f t="shared" si="17"/>
        <v>1548.83</v>
      </c>
    </row>
    <row r="22" spans="1:16" ht="26.25" customHeight="1" thickBot="1" x14ac:dyDescent="0.3">
      <c r="A22" s="4" t="s">
        <v>45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33550</v>
      </c>
      <c r="H22" s="11">
        <v>2029.65</v>
      </c>
      <c r="I22" s="11">
        <v>1014.54</v>
      </c>
      <c r="J22" s="11">
        <v>98.24</v>
      </c>
      <c r="K22" s="11">
        <v>544.58000000000004</v>
      </c>
      <c r="L22" s="11">
        <v>667.55</v>
      </c>
      <c r="M22" s="11">
        <v>75.05</v>
      </c>
      <c r="N22" s="11">
        <f t="shared" si="17"/>
        <v>37979.610000000008</v>
      </c>
    </row>
    <row r="23" spans="1:16" ht="26.25" customHeight="1" thickBot="1" x14ac:dyDescent="0.3">
      <c r="A23" s="4" t="s">
        <v>29</v>
      </c>
      <c r="B23" s="11">
        <v>8307.33</v>
      </c>
      <c r="C23" s="11">
        <v>8857.19</v>
      </c>
      <c r="D23" s="11">
        <v>11749.91</v>
      </c>
      <c r="E23" s="11">
        <v>8607.83</v>
      </c>
      <c r="F23" s="11">
        <v>7736.4</v>
      </c>
      <c r="G23" s="11">
        <v>8327.6</v>
      </c>
      <c r="H23" s="11">
        <v>8776.39</v>
      </c>
      <c r="I23" s="11">
        <v>10985.4</v>
      </c>
      <c r="J23" s="11">
        <v>8669.85</v>
      </c>
      <c r="K23" s="11">
        <v>10231.84</v>
      </c>
      <c r="L23" s="11">
        <v>9916.61</v>
      </c>
      <c r="M23" s="11">
        <v>8349.01</v>
      </c>
      <c r="N23" s="11">
        <f t="shared" si="17"/>
        <v>110515.36</v>
      </c>
    </row>
    <row r="24" spans="1:16" ht="26.25" customHeight="1" thickBot="1" x14ac:dyDescent="0.3">
      <c r="A24" s="4" t="s">
        <v>15</v>
      </c>
      <c r="B24" s="14">
        <f>400-300</f>
        <v>100</v>
      </c>
      <c r="C24" s="14">
        <f t="shared" ref="C24:I24" si="18">400-300</f>
        <v>100</v>
      </c>
      <c r="D24" s="14">
        <f t="shared" si="18"/>
        <v>100</v>
      </c>
      <c r="E24" s="14">
        <f t="shared" si="18"/>
        <v>100</v>
      </c>
      <c r="F24" s="14">
        <f t="shared" si="18"/>
        <v>100</v>
      </c>
      <c r="G24" s="14">
        <f t="shared" si="18"/>
        <v>100</v>
      </c>
      <c r="H24" s="14">
        <f t="shared" si="18"/>
        <v>100</v>
      </c>
      <c r="I24" s="14">
        <f t="shared" si="18"/>
        <v>100</v>
      </c>
      <c r="J24" s="14">
        <v>2200</v>
      </c>
      <c r="K24" s="14">
        <v>100</v>
      </c>
      <c r="L24" s="14">
        <v>100</v>
      </c>
      <c r="M24" s="14">
        <v>100</v>
      </c>
      <c r="N24" s="11">
        <f>SUM(B24:M24)</f>
        <v>3300</v>
      </c>
      <c r="O24" s="3"/>
      <c r="P24" s="21"/>
    </row>
    <row r="25" spans="1:16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6" ht="19.5" customHeight="1" thickBot="1" x14ac:dyDescent="0.3">
      <c r="A26" s="4" t="s">
        <v>1</v>
      </c>
      <c r="B26" s="11">
        <f t="shared" ref="B26:M26" si="19">3530.2*0.6</f>
        <v>2118.12</v>
      </c>
      <c r="C26" s="11">
        <f t="shared" si="19"/>
        <v>2118.12</v>
      </c>
      <c r="D26" s="11">
        <f t="shared" si="19"/>
        <v>2118.12</v>
      </c>
      <c r="E26" s="11">
        <f t="shared" si="19"/>
        <v>2118.12</v>
      </c>
      <c r="F26" s="11">
        <f t="shared" si="19"/>
        <v>2118.12</v>
      </c>
      <c r="G26" s="11">
        <f t="shared" si="19"/>
        <v>2118.12</v>
      </c>
      <c r="H26" s="11">
        <f t="shared" si="19"/>
        <v>2118.12</v>
      </c>
      <c r="I26" s="11">
        <f t="shared" si="19"/>
        <v>2118.12</v>
      </c>
      <c r="J26" s="11">
        <f t="shared" si="19"/>
        <v>2118.12</v>
      </c>
      <c r="K26" s="11">
        <f t="shared" si="19"/>
        <v>2118.12</v>
      </c>
      <c r="L26" s="11">
        <f t="shared" si="19"/>
        <v>2118.12</v>
      </c>
      <c r="M26" s="11">
        <f t="shared" si="19"/>
        <v>2118.12</v>
      </c>
      <c r="N26" s="11">
        <f>SUM(B26:M26)</f>
        <v>25417.439999999991</v>
      </c>
    </row>
    <row r="27" spans="1:16" ht="22.5" customHeight="1" thickBot="1" x14ac:dyDescent="0.3">
      <c r="A27" s="4" t="s">
        <v>2</v>
      </c>
      <c r="B27" s="11">
        <f t="shared" ref="B27" si="20">3530.2*0.17</f>
        <v>600.13400000000001</v>
      </c>
      <c r="C27" s="11">
        <f>3530.2*0.2</f>
        <v>706.04</v>
      </c>
      <c r="D27" s="11">
        <f>3530.2*0.2</f>
        <v>706.04</v>
      </c>
      <c r="E27" s="11">
        <f t="shared" ref="E27:M27" si="21">3530.2*0.2</f>
        <v>706.04</v>
      </c>
      <c r="F27" s="11">
        <f t="shared" si="21"/>
        <v>706.04</v>
      </c>
      <c r="G27" s="11">
        <f t="shared" si="21"/>
        <v>706.04</v>
      </c>
      <c r="H27" s="11">
        <f t="shared" si="21"/>
        <v>706.04</v>
      </c>
      <c r="I27" s="11">
        <f t="shared" si="21"/>
        <v>706.04</v>
      </c>
      <c r="J27" s="11">
        <f t="shared" si="21"/>
        <v>706.04</v>
      </c>
      <c r="K27" s="11">
        <f t="shared" si="21"/>
        <v>706.04</v>
      </c>
      <c r="L27" s="11">
        <f t="shared" si="21"/>
        <v>706.04</v>
      </c>
      <c r="M27" s="11">
        <f t="shared" si="21"/>
        <v>706.04</v>
      </c>
      <c r="N27" s="11">
        <f t="shared" ref="N27:N40" si="22">SUM(B27:M27)</f>
        <v>8366.5740000000005</v>
      </c>
    </row>
    <row r="28" spans="1:16" ht="21" customHeight="1" thickBot="1" x14ac:dyDescent="0.3">
      <c r="A28" s="4" t="s">
        <v>3</v>
      </c>
      <c r="B28" s="11">
        <f>90621.77*2.3%</f>
        <v>2084.30071</v>
      </c>
      <c r="C28" s="11">
        <f>90621.77*2.6%</f>
        <v>2356.1660200000001</v>
      </c>
      <c r="D28" s="11">
        <f>90621.77*2.6%</f>
        <v>2356.1660200000001</v>
      </c>
      <c r="E28" s="11">
        <f>90621.77*2.6%</f>
        <v>2356.1660200000001</v>
      </c>
      <c r="F28" s="11">
        <f>138380.35*2.6%</f>
        <v>3597.8891000000003</v>
      </c>
      <c r="G28" s="11">
        <f>112082.99*2.6%</f>
        <v>2914.1577400000006</v>
      </c>
      <c r="H28" s="11">
        <f>108986.01*2.6%</f>
        <v>2833.6362600000002</v>
      </c>
      <c r="I28" s="11">
        <f>116938.22*2.6%</f>
        <v>3040.3937200000005</v>
      </c>
      <c r="J28" s="11">
        <f>117282.54*2.6%</f>
        <v>3049.3460399999999</v>
      </c>
      <c r="K28" s="11">
        <f>116074.28*2.6%</f>
        <v>3017.9312800000002</v>
      </c>
      <c r="L28" s="11">
        <f>109013.08*2.6%</f>
        <v>2834.3400800000004</v>
      </c>
      <c r="M28" s="11">
        <f>109013.08*2.6%</f>
        <v>2834.3400800000004</v>
      </c>
      <c r="N28" s="11">
        <f t="shared" si="22"/>
        <v>33274.833070000008</v>
      </c>
    </row>
    <row r="29" spans="1:16" ht="23.25" customHeight="1" thickBot="1" x14ac:dyDescent="0.3">
      <c r="A29" s="4" t="s">
        <v>4</v>
      </c>
      <c r="B29" s="11">
        <f>79412.43*3%</f>
        <v>2382.3728999999998</v>
      </c>
      <c r="C29" s="11">
        <f>80666.73*3%</f>
        <v>2420.0018999999998</v>
      </c>
      <c r="D29" s="11">
        <f>126372.1*3%</f>
        <v>3791.163</v>
      </c>
      <c r="E29" s="11">
        <f>80715.41*3%</f>
        <v>2421.4623000000001</v>
      </c>
      <c r="F29" s="11">
        <f>80354.96*3%</f>
        <v>2410.6487999999999</v>
      </c>
      <c r="G29" s="11">
        <f>123757.92*3%</f>
        <v>3712.7375999999999</v>
      </c>
      <c r="H29" s="11">
        <f>101842.77*3%</f>
        <v>3055.2831000000001</v>
      </c>
      <c r="I29" s="11">
        <f>109553.99*3%</f>
        <v>3286.6197000000002</v>
      </c>
      <c r="J29" s="11">
        <f>106952.47*3%</f>
        <v>3208.5740999999998</v>
      </c>
      <c r="K29" s="11">
        <f>122242.65*3%</f>
        <v>3667.2794999999996</v>
      </c>
      <c r="L29" s="11">
        <f>116779.98*3%</f>
        <v>3503.3993999999998</v>
      </c>
      <c r="M29" s="11">
        <f>102679.03*3%</f>
        <v>3080.3708999999999</v>
      </c>
      <c r="N29" s="11">
        <f t="shared" si="22"/>
        <v>36939.913200000003</v>
      </c>
    </row>
    <row r="30" spans="1:16" ht="23.25" customHeight="1" thickBot="1" x14ac:dyDescent="0.3">
      <c r="A30" s="4" t="s">
        <v>9</v>
      </c>
      <c r="B30" s="11">
        <f>3530.2*12</f>
        <v>42362.399999999994</v>
      </c>
      <c r="C30" s="11">
        <f t="shared" ref="C30:M30" si="23">3530.2*12</f>
        <v>42362.399999999994</v>
      </c>
      <c r="D30" s="11">
        <f t="shared" si="23"/>
        <v>42362.399999999994</v>
      </c>
      <c r="E30" s="11">
        <f t="shared" si="23"/>
        <v>42362.399999999994</v>
      </c>
      <c r="F30" s="11">
        <f t="shared" si="23"/>
        <v>42362.399999999994</v>
      </c>
      <c r="G30" s="11">
        <f t="shared" si="23"/>
        <v>42362.399999999994</v>
      </c>
      <c r="H30" s="11">
        <f t="shared" si="23"/>
        <v>42362.399999999994</v>
      </c>
      <c r="I30" s="11">
        <f t="shared" si="23"/>
        <v>42362.399999999994</v>
      </c>
      <c r="J30" s="11">
        <f t="shared" si="23"/>
        <v>42362.399999999994</v>
      </c>
      <c r="K30" s="11">
        <f t="shared" si="23"/>
        <v>42362.399999999994</v>
      </c>
      <c r="L30" s="11">
        <f t="shared" si="23"/>
        <v>42362.399999999994</v>
      </c>
      <c r="M30" s="11">
        <f t="shared" si="23"/>
        <v>42362.399999999994</v>
      </c>
      <c r="N30" s="11">
        <f t="shared" si="22"/>
        <v>508348.80000000005</v>
      </c>
    </row>
    <row r="31" spans="1:16" ht="26.25" customHeight="1" thickBot="1" x14ac:dyDescent="0.3">
      <c r="A31" s="4" t="s">
        <v>20</v>
      </c>
      <c r="B31" s="11">
        <f>0+0</f>
        <v>0</v>
      </c>
      <c r="C31" s="11">
        <f t="shared" ref="C31:M31" si="24">0+0</f>
        <v>0</v>
      </c>
      <c r="D31" s="11">
        <f t="shared" si="24"/>
        <v>0</v>
      </c>
      <c r="E31" s="11">
        <f t="shared" si="24"/>
        <v>0</v>
      </c>
      <c r="F31" s="11">
        <f t="shared" si="24"/>
        <v>0</v>
      </c>
      <c r="G31" s="11">
        <f t="shared" si="24"/>
        <v>0</v>
      </c>
      <c r="H31" s="11">
        <f t="shared" si="24"/>
        <v>0</v>
      </c>
      <c r="I31" s="11">
        <f t="shared" si="24"/>
        <v>0</v>
      </c>
      <c r="J31" s="11">
        <f t="shared" si="24"/>
        <v>0</v>
      </c>
      <c r="K31" s="11">
        <f t="shared" si="24"/>
        <v>0</v>
      </c>
      <c r="L31" s="11">
        <f t="shared" si="24"/>
        <v>0</v>
      </c>
      <c r="M31" s="11">
        <f t="shared" si="24"/>
        <v>0</v>
      </c>
      <c r="N31" s="11">
        <f t="shared" si="22"/>
        <v>0</v>
      </c>
    </row>
    <row r="32" spans="1:16" ht="26.25" customHeight="1" thickBot="1" x14ac:dyDescent="0.3">
      <c r="A32" s="4" t="s">
        <v>21</v>
      </c>
      <c r="B32" s="11">
        <v>389.04</v>
      </c>
      <c r="C32" s="11">
        <v>389.04</v>
      </c>
      <c r="D32" s="11">
        <v>389.04</v>
      </c>
      <c r="E32" s="11">
        <v>389.04</v>
      </c>
      <c r="F32" s="11">
        <v>389.04</v>
      </c>
      <c r="G32" s="11">
        <v>389.04</v>
      </c>
      <c r="H32" s="11">
        <v>505.77</v>
      </c>
      <c r="I32" s="11">
        <v>505.77</v>
      </c>
      <c r="J32" s="11">
        <v>505.77</v>
      </c>
      <c r="K32" s="11">
        <v>505.77</v>
      </c>
      <c r="L32" s="11">
        <v>505.77</v>
      </c>
      <c r="M32" s="11">
        <v>505.77</v>
      </c>
      <c r="N32" s="11">
        <f t="shared" si="22"/>
        <v>5368.8600000000006</v>
      </c>
    </row>
    <row r="33" spans="1:14" ht="26.25" customHeight="1" thickBot="1" x14ac:dyDescent="0.3">
      <c r="A33" s="4" t="s">
        <v>22</v>
      </c>
      <c r="B33" s="11">
        <v>0</v>
      </c>
      <c r="C33" s="11">
        <v>0</v>
      </c>
      <c r="D33" s="11">
        <v>0</v>
      </c>
      <c r="E33" s="11">
        <v>3758.56</v>
      </c>
      <c r="F33" s="11">
        <v>3174.76</v>
      </c>
      <c r="G33" s="11">
        <v>0</v>
      </c>
      <c r="H33" s="11">
        <v>7925.16</v>
      </c>
      <c r="I33" s="11">
        <v>8269.4599999999991</v>
      </c>
      <c r="J33" s="11">
        <v>7061.28</v>
      </c>
      <c r="K33" s="11">
        <v>0</v>
      </c>
      <c r="L33" s="11">
        <v>0</v>
      </c>
      <c r="M33" s="11">
        <v>0</v>
      </c>
      <c r="N33" s="11">
        <f t="shared" si="22"/>
        <v>30189.219999999998</v>
      </c>
    </row>
    <row r="34" spans="1:14" ht="26.25" customHeight="1" thickBot="1" x14ac:dyDescent="0.3">
      <c r="A34" s="4" t="s">
        <v>26</v>
      </c>
      <c r="B34" s="11">
        <f>261.67+0</f>
        <v>261.67</v>
      </c>
      <c r="C34" s="11">
        <f t="shared" ref="C34:G34" si="25">261.67+0</f>
        <v>261.67</v>
      </c>
      <c r="D34" s="11">
        <f t="shared" si="25"/>
        <v>261.67</v>
      </c>
      <c r="E34" s="11">
        <f t="shared" si="25"/>
        <v>261.67</v>
      </c>
      <c r="F34" s="11">
        <f t="shared" si="25"/>
        <v>261.67</v>
      </c>
      <c r="G34" s="11">
        <f t="shared" si="25"/>
        <v>261.67</v>
      </c>
      <c r="H34" s="11">
        <f>288.79+0</f>
        <v>288.79000000000002</v>
      </c>
      <c r="I34" s="11">
        <f t="shared" ref="I34:M34" si="26">288.79+0</f>
        <v>288.79000000000002</v>
      </c>
      <c r="J34" s="11">
        <f t="shared" si="26"/>
        <v>288.79000000000002</v>
      </c>
      <c r="K34" s="11">
        <f t="shared" si="26"/>
        <v>288.79000000000002</v>
      </c>
      <c r="L34" s="11">
        <f t="shared" si="26"/>
        <v>288.79000000000002</v>
      </c>
      <c r="M34" s="11">
        <f t="shared" si="26"/>
        <v>288.79000000000002</v>
      </c>
      <c r="N34" s="11">
        <f t="shared" si="22"/>
        <v>3302.76</v>
      </c>
    </row>
    <row r="35" spans="1:14" ht="22.5" customHeight="1" thickBot="1" x14ac:dyDescent="0.3">
      <c r="A35" s="4" t="s">
        <v>6</v>
      </c>
      <c r="B35" s="11">
        <f t="shared" ref="B35:F35" si="27">3530.2*3.35</f>
        <v>11826.17</v>
      </c>
      <c r="C35" s="11">
        <f t="shared" si="27"/>
        <v>11826.17</v>
      </c>
      <c r="D35" s="11">
        <f t="shared" si="27"/>
        <v>11826.17</v>
      </c>
      <c r="E35" s="11">
        <f t="shared" si="27"/>
        <v>11826.17</v>
      </c>
      <c r="F35" s="11">
        <f t="shared" si="27"/>
        <v>11826.17</v>
      </c>
      <c r="G35" s="11">
        <f>3530.2*4.13</f>
        <v>14579.725999999999</v>
      </c>
      <c r="H35" s="11">
        <f t="shared" ref="H35:M35" si="28">3530.2*4.13</f>
        <v>14579.725999999999</v>
      </c>
      <c r="I35" s="11">
        <f t="shared" si="28"/>
        <v>14579.725999999999</v>
      </c>
      <c r="J35" s="11">
        <f t="shared" si="28"/>
        <v>14579.725999999999</v>
      </c>
      <c r="K35" s="11">
        <f t="shared" si="28"/>
        <v>14579.725999999999</v>
      </c>
      <c r="L35" s="11">
        <f t="shared" si="28"/>
        <v>14579.725999999999</v>
      </c>
      <c r="M35" s="11">
        <f t="shared" si="28"/>
        <v>14579.725999999999</v>
      </c>
      <c r="N35" s="11">
        <f t="shared" si="22"/>
        <v>161188.93199999997</v>
      </c>
    </row>
    <row r="36" spans="1:14" ht="21.75" customHeight="1" thickBot="1" x14ac:dyDescent="0.3">
      <c r="A36" s="4" t="s">
        <v>29</v>
      </c>
      <c r="B36" s="11">
        <v>7451.03</v>
      </c>
      <c r="C36" s="11">
        <v>7227.33</v>
      </c>
      <c r="D36" s="11">
        <v>7706.19</v>
      </c>
      <c r="E36" s="11">
        <v>10222.91</v>
      </c>
      <c r="F36" s="11">
        <v>7488.83</v>
      </c>
      <c r="G36" s="11">
        <v>6730.4</v>
      </c>
      <c r="H36" s="11">
        <v>7244.6</v>
      </c>
      <c r="I36" s="11">
        <v>7635.39</v>
      </c>
      <c r="J36" s="11">
        <v>9557.4</v>
      </c>
      <c r="K36" s="11">
        <v>7542.85</v>
      </c>
      <c r="L36" s="11">
        <v>8901.84</v>
      </c>
      <c r="M36" s="11">
        <v>8627.61</v>
      </c>
      <c r="N36" s="11">
        <f t="shared" si="22"/>
        <v>96336.38</v>
      </c>
    </row>
    <row r="37" spans="1:14" ht="21.75" customHeight="1" thickBot="1" x14ac:dyDescent="0.3">
      <c r="A37" s="4" t="s">
        <v>30</v>
      </c>
      <c r="B37" s="11">
        <v>1114</v>
      </c>
      <c r="C37" s="11">
        <v>1080</v>
      </c>
      <c r="D37" s="11">
        <v>1151</v>
      </c>
      <c r="E37" s="11">
        <v>1527</v>
      </c>
      <c r="F37" s="11">
        <v>1119</v>
      </c>
      <c r="G37" s="11">
        <v>1006</v>
      </c>
      <c r="H37" s="11">
        <v>1083</v>
      </c>
      <c r="I37" s="11">
        <v>1141</v>
      </c>
      <c r="J37" s="11">
        <v>1428</v>
      </c>
      <c r="K37" s="11">
        <v>1127</v>
      </c>
      <c r="L37" s="11">
        <v>1330</v>
      </c>
      <c r="M37" s="11">
        <v>1289</v>
      </c>
      <c r="N37" s="11">
        <f t="shared" si="22"/>
        <v>14395</v>
      </c>
    </row>
    <row r="38" spans="1:14" ht="24" customHeight="1" thickBot="1" x14ac:dyDescent="0.3">
      <c r="A38" s="4" t="s">
        <v>25</v>
      </c>
      <c r="B38" s="11">
        <v>1000</v>
      </c>
      <c r="C38" s="11">
        <v>1000</v>
      </c>
      <c r="D38" s="11">
        <v>1000</v>
      </c>
      <c r="E38" s="11">
        <v>1000</v>
      </c>
      <c r="F38" s="11">
        <v>1000</v>
      </c>
      <c r="G38" s="11">
        <v>1000</v>
      </c>
      <c r="H38" s="11">
        <v>1000</v>
      </c>
      <c r="I38" s="11">
        <v>1000</v>
      </c>
      <c r="J38" s="11">
        <v>1000</v>
      </c>
      <c r="K38" s="11">
        <v>1000</v>
      </c>
      <c r="L38" s="11">
        <v>1000</v>
      </c>
      <c r="M38" s="11">
        <v>1000</v>
      </c>
      <c r="N38" s="11">
        <f t="shared" si="22"/>
        <v>12000</v>
      </c>
    </row>
    <row r="39" spans="1:14" ht="22.2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22779.62</v>
      </c>
      <c r="J39" s="11">
        <v>0</v>
      </c>
      <c r="K39" s="11">
        <v>0</v>
      </c>
      <c r="L39" s="11">
        <v>0</v>
      </c>
      <c r="M39" s="11">
        <v>0</v>
      </c>
      <c r="N39" s="11">
        <f t="shared" si="22"/>
        <v>22779.62</v>
      </c>
    </row>
    <row r="40" spans="1:14" ht="24" customHeight="1" thickBot="1" x14ac:dyDescent="0.3">
      <c r="A40" s="4" t="s">
        <v>10</v>
      </c>
      <c r="B40" s="11">
        <f>3129+1933.8</f>
        <v>5062.8</v>
      </c>
      <c r="C40" s="11">
        <f>19458.1+15160+3058.2+3197.5+1740.4</f>
        <v>42614.2</v>
      </c>
      <c r="D40" s="11">
        <f>24495+18750+4290.9+24215.7+5901.2+5653.1+7901.1+2690.8+2690.8</f>
        <v>96588.60000000002</v>
      </c>
      <c r="E40" s="11">
        <f>6751.5+20207.9+98099.63+6407.7+601.7</f>
        <v>132068.43000000002</v>
      </c>
      <c r="F40" s="11">
        <f>63308.1+15340.4+30400+3620</f>
        <v>112668.5</v>
      </c>
      <c r="G40" s="11">
        <f>1621.2+5889.7+2343.6+420</f>
        <v>10274.5</v>
      </c>
      <c r="H40" s="11">
        <f>2384.7+7893+24981+13490</f>
        <v>48748.7</v>
      </c>
      <c r="I40" s="11">
        <f>11600+14993+3579+1669.5</f>
        <v>31841.5</v>
      </c>
      <c r="J40" s="11">
        <f>2746.6+5568.8+11691.4+9143.6+16314.7+4517.2</f>
        <v>49982.3</v>
      </c>
      <c r="K40" s="11">
        <f>8100+1359.7+1424.9</f>
        <v>10884.6</v>
      </c>
      <c r="L40" s="11">
        <v>0</v>
      </c>
      <c r="M40" s="11">
        <f>13085.9+145</f>
        <v>13230.9</v>
      </c>
      <c r="N40" s="11">
        <f t="shared" si="22"/>
        <v>553965.03</v>
      </c>
    </row>
    <row r="41" spans="1:14" ht="22.5" customHeight="1" thickBot="1" x14ac:dyDescent="0.3">
      <c r="A41" s="9" t="s">
        <v>23</v>
      </c>
      <c r="B41" s="10">
        <f t="shared" ref="B41:M41" si="29">SUM(B26:B40)</f>
        <v>76652.037609999999</v>
      </c>
      <c r="C41" s="10">
        <f t="shared" si="29"/>
        <v>114361.13791999998</v>
      </c>
      <c r="D41" s="10">
        <f t="shared" si="29"/>
        <v>170256.55902000002</v>
      </c>
      <c r="E41" s="10">
        <f t="shared" si="29"/>
        <v>211017.96832000001</v>
      </c>
      <c r="F41" s="10">
        <f t="shared" si="29"/>
        <v>189123.06789999999</v>
      </c>
      <c r="G41" s="10">
        <f t="shared" si="29"/>
        <v>86054.791339999982</v>
      </c>
      <c r="H41" s="10">
        <f t="shared" si="29"/>
        <v>132451.22535999998</v>
      </c>
      <c r="I41" s="10">
        <f t="shared" si="29"/>
        <v>139554.82941999997</v>
      </c>
      <c r="J41" s="10">
        <f t="shared" si="29"/>
        <v>135847.74614</v>
      </c>
      <c r="K41" s="10">
        <f t="shared" si="29"/>
        <v>87800.506779999996</v>
      </c>
      <c r="L41" s="10">
        <f t="shared" si="29"/>
        <v>78130.425479999991</v>
      </c>
      <c r="M41" s="10">
        <f t="shared" si="29"/>
        <v>90623.066979999989</v>
      </c>
      <c r="N41" s="10">
        <f>SUM(B41:M41)</f>
        <v>1511873.3622699999</v>
      </c>
    </row>
    <row r="42" spans="1:14" ht="23.25" customHeight="1" thickBot="1" x14ac:dyDescent="0.3">
      <c r="A42" s="4" t="s">
        <v>5</v>
      </c>
      <c r="B42" s="18">
        <f t="shared" ref="B42:N42" si="30">B16-B41</f>
        <v>2860.3923899999936</v>
      </c>
      <c r="C42" s="18">
        <f t="shared" si="30"/>
        <v>-33594.407919999969</v>
      </c>
      <c r="D42" s="18">
        <f t="shared" si="30"/>
        <v>-43784.459020000009</v>
      </c>
      <c r="E42" s="18">
        <f t="shared" si="30"/>
        <v>-130202.55832000003</v>
      </c>
      <c r="F42" s="18">
        <f t="shared" si="30"/>
        <v>-108668.10790000002</v>
      </c>
      <c r="G42" s="18">
        <f t="shared" si="30"/>
        <v>37803.128660000017</v>
      </c>
      <c r="H42" s="18">
        <f t="shared" si="30"/>
        <v>-30508.455359999993</v>
      </c>
      <c r="I42" s="18">
        <f t="shared" si="30"/>
        <v>-29900.83941999996</v>
      </c>
      <c r="J42" s="18">
        <f t="shared" si="30"/>
        <v>-26695.276139999987</v>
      </c>
      <c r="K42" s="18">
        <f t="shared" si="30"/>
        <v>34542.143219999984</v>
      </c>
      <c r="L42" s="18">
        <f t="shared" si="30"/>
        <v>38749.55452000002</v>
      </c>
      <c r="M42" s="18">
        <f t="shared" si="30"/>
        <v>12155.96302000001</v>
      </c>
      <c r="N42" s="11">
        <f t="shared" si="30"/>
        <v>-277242.92226999998</v>
      </c>
    </row>
    <row r="43" spans="1:14" ht="23.25" customHeight="1" thickBot="1" x14ac:dyDescent="0.3">
      <c r="A43" s="4" t="s">
        <v>7</v>
      </c>
      <c r="B43" s="14">
        <f t="shared" ref="B43:N43" si="31">B5+B42</f>
        <v>-566040.84761000006</v>
      </c>
      <c r="C43" s="14">
        <f t="shared" si="31"/>
        <v>-599635.25552999997</v>
      </c>
      <c r="D43" s="14">
        <f t="shared" si="31"/>
        <v>-643419.71454999992</v>
      </c>
      <c r="E43" s="14">
        <f t="shared" si="31"/>
        <v>-773622.27286999999</v>
      </c>
      <c r="F43" s="14">
        <f t="shared" si="31"/>
        <v>-882290.38077000005</v>
      </c>
      <c r="G43" s="14">
        <f t="shared" si="31"/>
        <v>-844487.25211</v>
      </c>
      <c r="H43" s="14">
        <f t="shared" si="31"/>
        <v>-874995.70747000002</v>
      </c>
      <c r="I43" s="14">
        <f t="shared" si="31"/>
        <v>-904896.54689</v>
      </c>
      <c r="J43" s="14">
        <f t="shared" si="31"/>
        <v>-931591.82302999997</v>
      </c>
      <c r="K43" s="14">
        <f t="shared" si="31"/>
        <v>-897049.67981</v>
      </c>
      <c r="L43" s="14">
        <f t="shared" si="31"/>
        <v>-858300.12529</v>
      </c>
      <c r="M43" s="14">
        <f t="shared" si="31"/>
        <v>-846144.16226999997</v>
      </c>
      <c r="N43" s="14">
        <f t="shared" si="31"/>
        <v>-846144.16226999997</v>
      </c>
    </row>
    <row r="44" spans="1:14" ht="23.25" customHeight="1" thickBot="1" x14ac:dyDescent="0.3">
      <c r="A44" s="4" t="s">
        <v>44</v>
      </c>
      <c r="B44" s="11">
        <v>0</v>
      </c>
      <c r="C44" s="11">
        <v>0</v>
      </c>
      <c r="D44" s="11">
        <v>5108.7700000000004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SUM(B44:M44)</f>
        <v>5108.7700000000004</v>
      </c>
    </row>
    <row r="45" spans="1:14" ht="27" customHeight="1" thickBot="1" x14ac:dyDescent="0.3">
      <c r="A45" s="15" t="s">
        <v>11</v>
      </c>
      <c r="B45" s="19">
        <f t="shared" ref="B45:C45" si="32">B6+B16-B7</f>
        <v>-426099.64</v>
      </c>
      <c r="C45" s="19">
        <f t="shared" si="32"/>
        <v>-436354.68000000005</v>
      </c>
      <c r="D45" s="19">
        <f>D6+D16-D7+D44</f>
        <v>-395795.58000000007</v>
      </c>
      <c r="E45" s="19">
        <f t="shared" ref="E45:N45" si="33">E6+E16-E7+E44</f>
        <v>-406001.94000000012</v>
      </c>
      <c r="F45" s="19">
        <f t="shared" si="33"/>
        <v>-464327.33000000019</v>
      </c>
      <c r="G45" s="19">
        <f t="shared" si="33"/>
        <v>-452952.4000000002</v>
      </c>
      <c r="H45" s="19">
        <f t="shared" si="33"/>
        <v>-460395.64000000025</v>
      </c>
      <c r="I45" s="19">
        <f t="shared" si="33"/>
        <v>-468079.87000000023</v>
      </c>
      <c r="J45" s="19">
        <f t="shared" si="33"/>
        <v>-476609.94000000018</v>
      </c>
      <c r="K45" s="19">
        <f t="shared" si="33"/>
        <v>-470441.57000000018</v>
      </c>
      <c r="L45" s="19">
        <f t="shared" si="33"/>
        <v>-462674.67000000016</v>
      </c>
      <c r="M45" s="19">
        <f t="shared" si="33"/>
        <v>-469008.72000000009</v>
      </c>
      <c r="N45" s="19">
        <f t="shared" si="33"/>
        <v>-469008.7200000002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2026-02-13T03:34:35Z</cp:lastPrinted>
  <dcterms:created xsi:type="dcterms:W3CDTF">2011-06-06T03:25:48Z</dcterms:created>
  <dcterms:modified xsi:type="dcterms:W3CDTF">2026-02-13T03:58:00Z</dcterms:modified>
</cp:coreProperties>
</file>