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19" i="1" l="1"/>
  <c r="L19" i="1"/>
  <c r="M11" i="1"/>
  <c r="L11" i="1"/>
  <c r="N25" i="1" l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24" i="1"/>
  <c r="K32" i="1" l="1"/>
  <c r="L32" i="1"/>
  <c r="M32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22" i="1" l="1"/>
  <c r="J14" i="1"/>
  <c r="I22" i="1"/>
  <c r="I14" i="1"/>
  <c r="H22" i="1"/>
  <c r="H14" i="1"/>
  <c r="G22" i="1" l="1"/>
  <c r="F22" i="1"/>
  <c r="E22" i="1"/>
  <c r="C22" i="1"/>
  <c r="D22" i="1"/>
  <c r="B22" i="1"/>
  <c r="C14" i="1"/>
  <c r="D14" i="1"/>
  <c r="E14" i="1"/>
  <c r="F14" i="1"/>
  <c r="G14" i="1"/>
  <c r="B14" i="1"/>
  <c r="J39" i="1" l="1"/>
  <c r="I32" i="1" l="1"/>
  <c r="J32" i="1"/>
  <c r="H32" i="1"/>
  <c r="H39" i="1" l="1"/>
  <c r="I39" i="1" l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33" i="1"/>
  <c r="I33" i="1"/>
  <c r="J33" i="1"/>
  <c r="H28" i="1"/>
  <c r="I28" i="1"/>
  <c r="J28" i="1"/>
  <c r="H25" i="1"/>
  <c r="I25" i="1"/>
  <c r="J25" i="1"/>
  <c r="H24" i="1"/>
  <c r="I24" i="1"/>
  <c r="J24" i="1"/>
  <c r="F39" i="1" l="1"/>
  <c r="E32" i="1" l="1"/>
  <c r="F32" i="1"/>
  <c r="G32" i="1"/>
  <c r="E39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G33" i="1" l="1"/>
  <c r="E33" i="1" l="1"/>
  <c r="F33" i="1"/>
  <c r="E28" i="1"/>
  <c r="F28" i="1"/>
  <c r="G28" i="1"/>
  <c r="E25" i="1"/>
  <c r="F25" i="1"/>
  <c r="G25" i="1"/>
  <c r="E24" i="1"/>
  <c r="F24" i="1"/>
  <c r="G24" i="1"/>
  <c r="C32" i="1" l="1"/>
  <c r="D32" i="1"/>
  <c r="B32" i="1"/>
  <c r="D39" i="1" l="1"/>
  <c r="C39" i="1" l="1"/>
  <c r="B39" i="1" l="1"/>
  <c r="C28" i="1" l="1"/>
  <c r="D28" i="1"/>
  <c r="B28" i="1"/>
  <c r="D26" i="1"/>
  <c r="C26" i="1"/>
  <c r="D25" i="1"/>
  <c r="C25" i="1"/>
  <c r="D27" i="1"/>
  <c r="D16" i="1"/>
  <c r="D8" i="1"/>
  <c r="D7" i="1"/>
  <c r="D15" i="1"/>
  <c r="N43" i="1"/>
  <c r="C33" i="1"/>
  <c r="D33" i="1"/>
  <c r="B33" i="1"/>
  <c r="B25" i="1"/>
  <c r="C24" i="1"/>
  <c r="D24" i="1"/>
  <c r="B24" i="1"/>
  <c r="C27" i="1"/>
  <c r="C16" i="1"/>
  <c r="C8" i="1"/>
  <c r="B27" i="1"/>
  <c r="B16" i="1"/>
  <c r="B26" i="1"/>
  <c r="B8" i="1"/>
  <c r="N9" i="1"/>
  <c r="N10" i="1"/>
  <c r="N11" i="1"/>
  <c r="N12" i="1"/>
  <c r="N13" i="1"/>
  <c r="N14" i="1"/>
  <c r="N8" i="1"/>
  <c r="N6" i="1"/>
  <c r="N5" i="1"/>
  <c r="N17" i="1"/>
  <c r="N18" i="1"/>
  <c r="N19" i="1"/>
  <c r="N20" i="1"/>
  <c r="N21" i="1"/>
  <c r="N22" i="1"/>
  <c r="N16" i="1"/>
  <c r="K15" i="1"/>
  <c r="L15" i="1"/>
  <c r="M15" i="1"/>
  <c r="K7" i="1"/>
  <c r="M7" i="1"/>
  <c r="L40" i="1"/>
  <c r="M40" i="1"/>
  <c r="K40" i="1"/>
  <c r="L7" i="1"/>
  <c r="H15" i="1"/>
  <c r="I15" i="1"/>
  <c r="J15" i="1"/>
  <c r="H7" i="1"/>
  <c r="I7" i="1"/>
  <c r="J7" i="1"/>
  <c r="J40" i="1"/>
  <c r="I40" i="1"/>
  <c r="G15" i="1"/>
  <c r="G7" i="1"/>
  <c r="F15" i="1"/>
  <c r="F7" i="1"/>
  <c r="E15" i="1"/>
  <c r="E7" i="1"/>
  <c r="C15" i="1"/>
  <c r="C7" i="1"/>
  <c r="B15" i="1"/>
  <c r="B7" i="1"/>
  <c r="D40" i="1"/>
  <c r="G40" i="1"/>
  <c r="F40" i="1"/>
  <c r="H40" i="1"/>
  <c r="E40" i="1"/>
  <c r="C40" i="1"/>
  <c r="B40" i="1"/>
  <c r="B41" i="1" s="1"/>
  <c r="B42" i="1" s="1"/>
  <c r="M41" i="1" l="1"/>
  <c r="L41" i="1"/>
  <c r="K41" i="1"/>
  <c r="D41" i="1"/>
  <c r="I41" i="1"/>
  <c r="J41" i="1"/>
  <c r="H41" i="1"/>
  <c r="G41" i="1"/>
  <c r="F41" i="1"/>
  <c r="E41" i="1"/>
  <c r="C41" i="1"/>
  <c r="C42" i="1" s="1"/>
  <c r="N15" i="1"/>
  <c r="N7" i="1"/>
  <c r="B44" i="1"/>
  <c r="C6" i="1" s="1"/>
  <c r="C44" i="1" s="1"/>
  <c r="D6" i="1" s="1"/>
  <c r="D44" i="1" s="1"/>
  <c r="E6" i="1" s="1"/>
  <c r="E44" i="1" s="1"/>
  <c r="F6" i="1" s="1"/>
  <c r="F44" i="1" s="1"/>
  <c r="G6" i="1" s="1"/>
  <c r="G44" i="1" s="1"/>
  <c r="H6" i="1" s="1"/>
  <c r="H44" i="1" s="1"/>
  <c r="I6" i="1" s="1"/>
  <c r="I44" i="1" s="1"/>
  <c r="J6" i="1" s="1"/>
  <c r="J44" i="1" s="1"/>
  <c r="K6" i="1" s="1"/>
  <c r="K44" i="1" s="1"/>
  <c r="L6" i="1" s="1"/>
  <c r="L44" i="1" s="1"/>
  <c r="M6" i="1" s="1"/>
  <c r="M44" i="1" s="1"/>
  <c r="N40" i="1"/>
  <c r="C5" i="1"/>
  <c r="N44" i="1" l="1"/>
  <c r="N41" i="1"/>
  <c r="N42" i="1" s="1"/>
  <c r="D42" i="1"/>
  <c r="D5" i="1"/>
  <c r="E42" i="1" l="1"/>
  <c r="E5" i="1"/>
  <c r="F42" i="1" l="1"/>
  <c r="F5" i="1"/>
  <c r="G5" i="1" l="1"/>
  <c r="G42" i="1"/>
  <c r="H42" i="1" l="1"/>
  <c r="H5" i="1"/>
  <c r="I42" i="1" l="1"/>
  <c r="I5" i="1"/>
  <c r="J5" i="1" l="1"/>
  <c r="J42" i="1"/>
  <c r="K5" i="1" l="1"/>
  <c r="K42" i="1"/>
  <c r="L42" i="1" l="1"/>
  <c r="L5" i="1"/>
  <c r="M42" i="1" l="1"/>
  <c r="M5" i="1"/>
</calcChain>
</file>

<file path=xl/sharedStrings.xml><?xml version="1.0" encoding="utf-8"?>
<sst xmlns="http://schemas.openxmlformats.org/spreadsheetml/2006/main" count="55" uniqueCount="46">
  <si>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</si>
  <si>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</si>
  <si>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</si>
  <si>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</si>
  <si>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</si>
  <si>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</si>
  <si>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</si>
  <si>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</si>
  <si>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</si>
  <si>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</si>
  <si>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</si>
  <si>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</si>
  <si>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</si>
  <si>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</si>
  <si>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</si>
  <si>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</si>
  <si>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</si>
  <si>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</si>
  <si>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</si>
  <si>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</si>
  <si>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</si>
  <si>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</si>
  <si>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</si>
  <si>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</si>
  <si>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</si>
  <si>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общедомовых приборов учета</t>
  </si>
  <si>
    <t>Отведение стоков ОИ</t>
  </si>
  <si>
    <t>Содержание жилья и текущий ремонт,  ОПУ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</si>
  <si>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</si>
  <si>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</si>
  <si>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</si>
  <si>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</si>
  <si>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</si>
  <si>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</si>
  <si>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</si>
  <si>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</si>
  <si>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</si>
  <si>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</si>
  <si>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</si>
  <si>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</si>
  <si>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</si>
  <si>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</si>
  <si>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2025г.</t>
  </si>
  <si>
    <t xml:space="preserve">Корректировка задолженности </t>
  </si>
  <si>
    <t>ЕИРКЦ (ведение счета по кап.ремонту)</t>
  </si>
  <si>
    <t xml:space="preserve">                 ОТЧЕТ по дому Разина, 70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</si>
</sst>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C7" zoomScale="75" workbookViewId="0">
      <selection activeCell="G11" sqref="G11"/>
    </sheetView>
  </sheetViews>
  <sheetFormatPr defaultRowHeight="13.2" x14ac:dyDescent="0.25"/>
  <cols>
    <col min="1" max="1" width="58.6640625" customWidth="1"/>
    <col min="2" max="3" width="14.88671875" customWidth="1"/>
    <col min="4" max="4" width="14.5546875" customWidth="1"/>
    <col min="5" max="5" width="13.6640625" customWidth="1"/>
    <col min="6" max="6" width="15" customWidth="1"/>
    <col min="7" max="7" width="14.33203125" customWidth="1"/>
    <col min="8" max="8" width="14.88671875" customWidth="1"/>
    <col min="9" max="9" width="14.33203125" customWidth="1"/>
    <col min="10" max="12" width="13.6640625" customWidth="1"/>
    <col min="13" max="13" width="14.6640625" customWidth="1"/>
    <col min="14" max="14" width="16.109375" customWidth="1"/>
  </cols>
  <sheetData>
    <row r="1" spans="1:18" ht="20.25" customHeight="1" x14ac:dyDescent="0.35">
      <c r="A1" s="22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-708655.99</v>
      </c>
      <c r="C5" s="8">
        <f t="shared" ref="C5:D5" si="0">B42</f>
        <v>-702398.39006999996</v>
      </c>
      <c r="D5" s="8">
        <f t="shared" si="0"/>
        <v>-708975.26848999993</v>
      </c>
      <c r="E5" s="8">
        <f t="shared" ref="E5" si="1">D42</f>
        <v>-733335.91112999991</v>
      </c>
      <c r="F5" s="8">
        <f t="shared" ref="F5" si="2">E42</f>
        <v>-866333.78186999983</v>
      </c>
      <c r="G5" s="8">
        <f t="shared" ref="G5" si="3">F42</f>
        <v>-865300.50892999978</v>
      </c>
      <c r="H5" s="8">
        <f t="shared" ref="H5" si="4">G42</f>
        <v>-858373.65446999972</v>
      </c>
      <c r="I5" s="8">
        <f t="shared" ref="I5" si="5">H42</f>
        <v>-900492.69224999973</v>
      </c>
      <c r="J5" s="8">
        <f t="shared" ref="J5" si="6">I42</f>
        <v>-910127.70980999968</v>
      </c>
      <c r="K5" s="8">
        <f t="shared" ref="K5" si="7">J42</f>
        <v>-902782.9580699997</v>
      </c>
      <c r="L5" s="8">
        <f t="shared" ref="L5" si="8">K42</f>
        <v>-850086.48024999967</v>
      </c>
      <c r="M5" s="8">
        <f t="shared" ref="M5" si="9">L42</f>
        <v>-803577.72502999962</v>
      </c>
      <c r="N5" s="8">
        <f>B5</f>
        <v>-708655.99</v>
      </c>
    </row>
    <row r="6" spans="1:18" ht="21" customHeight="1" thickBot="1" x14ac:dyDescent="0.3">
      <c r="A6" s="7" t="s">
        <v>13</v>
      </c>
      <c r="B6" s="8">
        <v>-54881.2</v>
      </c>
      <c r="C6" s="8">
        <f t="shared" ref="C6:M6" si="10">B44</f>
        <v>-65627.510000000009</v>
      </c>
      <c r="D6" s="8">
        <f t="shared" si="10"/>
        <v>-76904.160000000003</v>
      </c>
      <c r="E6" s="8">
        <f t="shared" si="10"/>
        <v>-58842.800000000017</v>
      </c>
      <c r="F6" s="8">
        <f t="shared" si="10"/>
        <v>-51946.050000000017</v>
      </c>
      <c r="G6" s="8">
        <f t="shared" si="10"/>
        <v>-64309.180000000037</v>
      </c>
      <c r="H6" s="8">
        <f t="shared" si="10"/>
        <v>-100816.91000000006</v>
      </c>
      <c r="I6" s="8">
        <f t="shared" si="10"/>
        <v>-108863.32000000009</v>
      </c>
      <c r="J6" s="8">
        <f t="shared" si="10"/>
        <v>-108493.34000000008</v>
      </c>
      <c r="K6" s="8">
        <f t="shared" si="10"/>
        <v>-115109.6700000001</v>
      </c>
      <c r="L6" s="8">
        <f t="shared" si="10"/>
        <v>-121082.96000000011</v>
      </c>
      <c r="M6" s="8">
        <f t="shared" si="10"/>
        <v>-119182.67000000013</v>
      </c>
      <c r="N6" s="8">
        <f>B6</f>
        <v>-54881.2</v>
      </c>
    </row>
    <row r="7" spans="1:18" ht="20.25" customHeight="1" thickBot="1" x14ac:dyDescent="0.3">
      <c r="A7" s="9" t="s">
        <v>12</v>
      </c>
      <c r="B7" s="10">
        <f>SUM(B8:B14)</f>
        <v>117212.29000000001</v>
      </c>
      <c r="C7" s="10">
        <f>SUM(C8:C14)</f>
        <v>124540.32</v>
      </c>
      <c r="D7" s="10">
        <f>SUM(D8:D14)</f>
        <v>123795.34000000001</v>
      </c>
      <c r="E7" s="10">
        <f t="shared" ref="E7:M7" si="11">SUM(E8:E14)</f>
        <v>117212.29000000001</v>
      </c>
      <c r="F7" s="10">
        <f t="shared" si="11"/>
        <v>120487.16</v>
      </c>
      <c r="G7" s="10">
        <f t="shared" si="11"/>
        <v>141720.99000000002</v>
      </c>
      <c r="H7" s="10">
        <f t="shared" si="11"/>
        <v>144823.18000000002</v>
      </c>
      <c r="I7" s="10">
        <f t="shared" si="11"/>
        <v>144858.86000000002</v>
      </c>
      <c r="J7" s="10">
        <f t="shared" si="11"/>
        <v>144858.86000000002</v>
      </c>
      <c r="K7" s="10">
        <f t="shared" si="11"/>
        <v>161686.23000000001</v>
      </c>
      <c r="L7" s="10">
        <f t="shared" si="11"/>
        <v>146699.77000000002</v>
      </c>
      <c r="M7" s="10">
        <f t="shared" si="11"/>
        <v>145798.37000000002</v>
      </c>
      <c r="N7" s="10">
        <f>SUM(B7:M7)</f>
        <v>1633693.6600000001</v>
      </c>
    </row>
    <row r="8" spans="1:18" ht="24.75" customHeight="1" thickBot="1" x14ac:dyDescent="0.3">
      <c r="A8" s="4" t="s">
        <v>27</v>
      </c>
      <c r="B8" s="11">
        <f>105604.81+15.8+1466.82</f>
        <v>107087.43000000001</v>
      </c>
      <c r="C8" s="11">
        <f>-3.52+105402.99+12+1462.81</f>
        <v>106874.28</v>
      </c>
      <c r="D8" s="11">
        <f>105604.81+15.8+1466.82</f>
        <v>107087.43000000001</v>
      </c>
      <c r="E8" s="11">
        <f>105604.81+15.8+1466.82</f>
        <v>107087.43000000001</v>
      </c>
      <c r="F8" s="11">
        <f>105604.81+15.8+1466.82</f>
        <v>107087.43000000001</v>
      </c>
      <c r="G8" s="11">
        <f>130113.51+15.8+1466.82</f>
        <v>131596.13</v>
      </c>
      <c r="H8" s="11">
        <f>130113.51+15.8+1466.82</f>
        <v>131596.13</v>
      </c>
      <c r="I8" s="11">
        <f>15.8+130113.51+1466.82</f>
        <v>131596.13</v>
      </c>
      <c r="J8" s="11">
        <f>130113.51+15.8+1466.82</f>
        <v>131596.13</v>
      </c>
      <c r="K8" s="11">
        <f>130113.51+15.8+1466.82</f>
        <v>131596.13</v>
      </c>
      <c r="L8" s="11">
        <f>130113.51+15.8+1466.82</f>
        <v>131596.13</v>
      </c>
      <c r="M8" s="11">
        <f>15.8+130113.51+1466.82</f>
        <v>131596.13</v>
      </c>
      <c r="N8" s="11">
        <f>SUM(B8:M8)</f>
        <v>1456396.9099999997</v>
      </c>
    </row>
    <row r="9" spans="1:18" ht="24.75" customHeight="1" thickBot="1" x14ac:dyDescent="0.3">
      <c r="A9" s="4" t="s">
        <v>17</v>
      </c>
      <c r="B9" s="11">
        <v>0</v>
      </c>
      <c r="C9" s="11">
        <v>-16.57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4" si="12">SUM(B9:M9)</f>
        <v>-16.57</v>
      </c>
    </row>
    <row r="10" spans="1:18" ht="21.75" customHeight="1" thickBot="1" x14ac:dyDescent="0.3">
      <c r="A10" s="4" t="s">
        <v>18</v>
      </c>
      <c r="B10" s="11">
        <v>340.97</v>
      </c>
      <c r="C10" s="11">
        <v>666.96</v>
      </c>
      <c r="D10" s="11">
        <v>340.97</v>
      </c>
      <c r="E10" s="11">
        <v>340.97</v>
      </c>
      <c r="F10" s="11">
        <v>340.97</v>
      </c>
      <c r="G10" s="11">
        <v>340.97</v>
      </c>
      <c r="H10" s="11">
        <v>443.16</v>
      </c>
      <c r="I10" s="11">
        <v>443.16</v>
      </c>
      <c r="J10" s="11">
        <v>443.16</v>
      </c>
      <c r="K10" s="11">
        <v>443.16</v>
      </c>
      <c r="L10" s="11">
        <v>443.16</v>
      </c>
      <c r="M10" s="11">
        <v>443.16</v>
      </c>
      <c r="N10" s="11">
        <f t="shared" si="12"/>
        <v>5030.7699999999995</v>
      </c>
    </row>
    <row r="11" spans="1:18" ht="22.5" customHeight="1" thickBot="1" x14ac:dyDescent="0.3">
      <c r="A11" s="4" t="s">
        <v>19</v>
      </c>
      <c r="B11" s="11">
        <v>0</v>
      </c>
      <c r="C11" s="11">
        <v>7320.43</v>
      </c>
      <c r="D11" s="11">
        <v>6583.05</v>
      </c>
      <c r="E11" s="11">
        <v>0</v>
      </c>
      <c r="F11" s="11">
        <v>3274.87</v>
      </c>
      <c r="G11" s="11">
        <v>0</v>
      </c>
      <c r="H11" s="11">
        <v>0</v>
      </c>
      <c r="I11" s="11">
        <v>0</v>
      </c>
      <c r="J11" s="11">
        <v>0</v>
      </c>
      <c r="K11" s="11">
        <v>17127.37</v>
      </c>
      <c r="L11" s="11">
        <f>1771.57+369.34</f>
        <v>2140.91</v>
      </c>
      <c r="M11" s="11">
        <f>381.89+857.62</f>
        <v>1239.51</v>
      </c>
      <c r="N11" s="11">
        <f t="shared" si="12"/>
        <v>37686.140000000007</v>
      </c>
    </row>
    <row r="12" spans="1:18" ht="22.5" customHeight="1" thickBot="1" x14ac:dyDescent="0.3">
      <c r="A12" s="4" t="s">
        <v>26</v>
      </c>
      <c r="B12" s="11">
        <v>343.89</v>
      </c>
      <c r="C12" s="11">
        <v>342.73</v>
      </c>
      <c r="D12" s="11">
        <v>343.89</v>
      </c>
      <c r="E12" s="11">
        <v>343.89</v>
      </c>
      <c r="F12" s="11">
        <v>343.89</v>
      </c>
      <c r="G12" s="11">
        <v>343.89</v>
      </c>
      <c r="H12" s="11">
        <v>343.89</v>
      </c>
      <c r="I12" s="11">
        <v>379.57</v>
      </c>
      <c r="J12" s="11">
        <v>379.57</v>
      </c>
      <c r="K12" s="11">
        <v>379.57</v>
      </c>
      <c r="L12" s="11">
        <v>379.57</v>
      </c>
      <c r="M12" s="11">
        <v>379.57</v>
      </c>
      <c r="N12" s="11">
        <f t="shared" si="12"/>
        <v>4303.92</v>
      </c>
    </row>
    <row r="13" spans="1:18" ht="22.5" customHeight="1" thickBot="1" x14ac:dyDescent="0.3">
      <c r="A13" s="4" t="s">
        <v>28</v>
      </c>
      <c r="B13" s="11">
        <v>8770</v>
      </c>
      <c r="C13" s="11">
        <v>8682.49</v>
      </c>
      <c r="D13" s="11">
        <v>8770</v>
      </c>
      <c r="E13" s="11">
        <v>8770</v>
      </c>
      <c r="F13" s="11">
        <v>8770</v>
      </c>
      <c r="G13" s="11">
        <v>8770</v>
      </c>
      <c r="H13" s="11">
        <v>8770</v>
      </c>
      <c r="I13" s="11">
        <v>8770</v>
      </c>
      <c r="J13" s="11">
        <v>8770</v>
      </c>
      <c r="K13" s="11">
        <v>8770</v>
      </c>
      <c r="L13" s="11">
        <v>8770</v>
      </c>
      <c r="M13" s="11">
        <v>8770</v>
      </c>
      <c r="N13" s="11">
        <f t="shared" si="12"/>
        <v>105152.48999999999</v>
      </c>
    </row>
    <row r="14" spans="1:18" ht="24" customHeight="1" thickBot="1" x14ac:dyDescent="0.3">
      <c r="A14" s="4" t="s">
        <v>15</v>
      </c>
      <c r="B14" s="11">
        <f>970-300</f>
        <v>670</v>
      </c>
      <c r="C14" s="11">
        <f t="shared" ref="C14:G14" si="13">970-300</f>
        <v>670</v>
      </c>
      <c r="D14" s="11">
        <f t="shared" si="13"/>
        <v>670</v>
      </c>
      <c r="E14" s="11">
        <f t="shared" si="13"/>
        <v>670</v>
      </c>
      <c r="F14" s="11">
        <f t="shared" si="13"/>
        <v>670</v>
      </c>
      <c r="G14" s="11">
        <f t="shared" si="13"/>
        <v>670</v>
      </c>
      <c r="H14" s="11">
        <f>3000+670</f>
        <v>3670</v>
      </c>
      <c r="I14" s="11">
        <f>3000+670</f>
        <v>3670</v>
      </c>
      <c r="J14" s="11">
        <f>3000+670</f>
        <v>3670</v>
      </c>
      <c r="K14" s="11">
        <v>3370</v>
      </c>
      <c r="L14" s="11">
        <v>3370</v>
      </c>
      <c r="M14" s="11">
        <v>3370</v>
      </c>
      <c r="N14" s="11">
        <f t="shared" si="12"/>
        <v>25140</v>
      </c>
    </row>
    <row r="15" spans="1:18" ht="20.25" customHeight="1" thickBot="1" x14ac:dyDescent="0.3">
      <c r="A15" s="12" t="s">
        <v>8</v>
      </c>
      <c r="B15" s="13">
        <f>SUM(B16:B22)</f>
        <v>106465.98</v>
      </c>
      <c r="C15" s="13">
        <f>SUM(C16:C22)</f>
        <v>113263.67000000001</v>
      </c>
      <c r="D15" s="13">
        <f>SUM(D16:D22)</f>
        <v>118376.45999999999</v>
      </c>
      <c r="E15" s="13">
        <f t="shared" ref="E15:M15" si="14">SUM(E16:E22)</f>
        <v>124109.04000000001</v>
      </c>
      <c r="F15" s="13">
        <f t="shared" si="14"/>
        <v>108124.02999999998</v>
      </c>
      <c r="G15" s="13">
        <f t="shared" si="14"/>
        <v>105213.26</v>
      </c>
      <c r="H15" s="13">
        <f t="shared" si="14"/>
        <v>136776.76999999999</v>
      </c>
      <c r="I15" s="13">
        <f t="shared" si="14"/>
        <v>145228.84000000003</v>
      </c>
      <c r="J15" s="13">
        <f t="shared" si="14"/>
        <v>138242.53</v>
      </c>
      <c r="K15" s="13">
        <f t="shared" si="14"/>
        <v>155712.94</v>
      </c>
      <c r="L15" s="13">
        <f t="shared" si="14"/>
        <v>148600.06</v>
      </c>
      <c r="M15" s="13">
        <f t="shared" si="14"/>
        <v>150164.41999999998</v>
      </c>
      <c r="N15" s="13">
        <f>SUM(B15:M15)</f>
        <v>1550278</v>
      </c>
    </row>
    <row r="16" spans="1:18" ht="24" customHeight="1" thickBot="1" x14ac:dyDescent="0.3">
      <c r="A16" s="4" t="s">
        <v>27</v>
      </c>
      <c r="B16" s="11">
        <f>96268.03+98.93+1340.53</f>
        <v>97707.489999999991</v>
      </c>
      <c r="C16" s="11">
        <f>15.8+103023.33+1385.63</f>
        <v>104424.76000000001</v>
      </c>
      <c r="D16" s="11">
        <f>101856.7+15.8+1346.62</f>
        <v>103219.12</v>
      </c>
      <c r="E16" s="11">
        <f>105444.7+15.8+1465.25</f>
        <v>106925.75</v>
      </c>
      <c r="F16" s="11">
        <f>97859.2+15.8+1567.03</f>
        <v>99442.03</v>
      </c>
      <c r="G16" s="11">
        <f>93264.34+15.8-12-429.15+1289.28</f>
        <v>94128.27</v>
      </c>
      <c r="H16" s="11">
        <f>122710.35+15.8+1464.75</f>
        <v>124190.90000000001</v>
      </c>
      <c r="I16" s="11">
        <f>15.8+131277.16+1435.42</f>
        <v>132728.38</v>
      </c>
      <c r="J16" s="11">
        <f>122436.48+15.8+1409.95</f>
        <v>123862.23</v>
      </c>
      <c r="K16" s="11">
        <f>140879.31+15.8+1497.2</f>
        <v>142392.31</v>
      </c>
      <c r="L16" s="11">
        <f>119499.28+51.74+1374.05</f>
        <v>120925.07</v>
      </c>
      <c r="M16" s="11">
        <f>15.8+132041.68+1481.98</f>
        <v>133539.46</v>
      </c>
      <c r="N16" s="11">
        <f>SUM(B16:M16)</f>
        <v>1383485.77</v>
      </c>
    </row>
    <row r="17" spans="1:15" ht="26.25" customHeight="1" thickBot="1" x14ac:dyDescent="0.3">
      <c r="A17" s="4" t="s">
        <v>17</v>
      </c>
      <c r="B17" s="11">
        <v>71.31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 t="shared" ref="N17:N22" si="15">SUM(B17:M17)</f>
        <v>71.31</v>
      </c>
    </row>
    <row r="18" spans="1:15" ht="26.25" customHeight="1" thickBot="1" x14ac:dyDescent="0.3">
      <c r="A18" s="4" t="s">
        <v>18</v>
      </c>
      <c r="B18" s="11">
        <v>23.44</v>
      </c>
      <c r="C18" s="11">
        <v>16.52</v>
      </c>
      <c r="D18" s="11">
        <v>23.74</v>
      </c>
      <c r="E18" s="11">
        <v>19.73</v>
      </c>
      <c r="F18" s="11">
        <v>32.72</v>
      </c>
      <c r="G18" s="11">
        <v>19.73</v>
      </c>
      <c r="H18" s="11">
        <v>25.73</v>
      </c>
      <c r="I18" s="11">
        <v>37.04</v>
      </c>
      <c r="J18" s="11">
        <v>30.12</v>
      </c>
      <c r="K18" s="11">
        <v>36.31</v>
      </c>
      <c r="L18" s="11">
        <v>25.62</v>
      </c>
      <c r="M18" s="11">
        <v>34.619999999999997</v>
      </c>
      <c r="N18" s="11">
        <f t="shared" si="15"/>
        <v>325.32</v>
      </c>
    </row>
    <row r="19" spans="1:15" ht="24" customHeight="1" thickBot="1" x14ac:dyDescent="0.3">
      <c r="A19" s="4" t="s">
        <v>19</v>
      </c>
      <c r="B19" s="11">
        <v>81.38</v>
      </c>
      <c r="C19" s="11">
        <v>166.64</v>
      </c>
      <c r="D19" s="11">
        <v>6744.29</v>
      </c>
      <c r="E19" s="11">
        <v>6247.08</v>
      </c>
      <c r="F19" s="11">
        <v>271.54000000000002</v>
      </c>
      <c r="G19" s="11">
        <v>2830.65</v>
      </c>
      <c r="H19" s="11">
        <v>286.39</v>
      </c>
      <c r="I19" s="11">
        <v>213.25</v>
      </c>
      <c r="J19" s="11">
        <v>0</v>
      </c>
      <c r="K19" s="11">
        <v>386.48</v>
      </c>
      <c r="L19" s="11">
        <f>15295.93+369.34</f>
        <v>15665.27</v>
      </c>
      <c r="M19" s="11">
        <f>2466.22+857.62</f>
        <v>3323.8399999999997</v>
      </c>
      <c r="N19" s="11">
        <f t="shared" si="15"/>
        <v>36216.81</v>
      </c>
    </row>
    <row r="20" spans="1:15" ht="24" customHeight="1" thickBot="1" x14ac:dyDescent="0.3">
      <c r="A20" s="4" t="s">
        <v>26</v>
      </c>
      <c r="B20" s="11">
        <v>4.9800000000000004</v>
      </c>
      <c r="C20" s="11">
        <v>24.19</v>
      </c>
      <c r="D20" s="11">
        <v>20.97</v>
      </c>
      <c r="E20" s="11">
        <v>24.88</v>
      </c>
      <c r="F20" s="11">
        <v>9.34</v>
      </c>
      <c r="G20" s="11">
        <v>122.99</v>
      </c>
      <c r="H20" s="11">
        <v>321.89999999999998</v>
      </c>
      <c r="I20" s="11">
        <v>355.57</v>
      </c>
      <c r="J20" s="11">
        <v>355.58</v>
      </c>
      <c r="K20" s="11">
        <v>403.24</v>
      </c>
      <c r="L20" s="11">
        <v>349.28</v>
      </c>
      <c r="M20" s="11">
        <v>388.45</v>
      </c>
      <c r="N20" s="11">
        <f t="shared" si="15"/>
        <v>2381.37</v>
      </c>
    </row>
    <row r="21" spans="1:15" ht="24" customHeight="1" thickBot="1" x14ac:dyDescent="0.3">
      <c r="A21" s="4" t="s">
        <v>28</v>
      </c>
      <c r="B21" s="11">
        <v>8277.3799999999992</v>
      </c>
      <c r="C21" s="11">
        <v>8331.56</v>
      </c>
      <c r="D21" s="11">
        <v>8068.34</v>
      </c>
      <c r="E21" s="11">
        <v>9471.6</v>
      </c>
      <c r="F21" s="11">
        <v>8068.4</v>
      </c>
      <c r="G21" s="11">
        <v>7811.62</v>
      </c>
      <c r="H21" s="11">
        <v>8651.85</v>
      </c>
      <c r="I21" s="11">
        <v>8594.6</v>
      </c>
      <c r="J21" s="11">
        <v>8594.6</v>
      </c>
      <c r="K21" s="11">
        <v>9194.6</v>
      </c>
      <c r="L21" s="11">
        <v>8334.82</v>
      </c>
      <c r="M21" s="11">
        <v>8878.0499999999993</v>
      </c>
      <c r="N21" s="11">
        <f t="shared" si="15"/>
        <v>102277.42000000003</v>
      </c>
    </row>
    <row r="22" spans="1:15" ht="21" customHeight="1" thickBot="1" x14ac:dyDescent="0.3">
      <c r="A22" s="4" t="s">
        <v>15</v>
      </c>
      <c r="B22" s="14">
        <f>600-300</f>
        <v>300</v>
      </c>
      <c r="C22" s="14">
        <f t="shared" ref="C22:D22" si="16">600-300</f>
        <v>300</v>
      </c>
      <c r="D22" s="14">
        <f t="shared" si="16"/>
        <v>300</v>
      </c>
      <c r="E22" s="14">
        <f>1720-300</f>
        <v>1420</v>
      </c>
      <c r="F22" s="14">
        <f>600-300</f>
        <v>300</v>
      </c>
      <c r="G22" s="14">
        <f>600-300</f>
        <v>300</v>
      </c>
      <c r="H22" s="14">
        <f>3000+300</f>
        <v>3300</v>
      </c>
      <c r="I22" s="14">
        <f>3000+300</f>
        <v>3300</v>
      </c>
      <c r="J22" s="14">
        <f>3000+2400</f>
        <v>5400</v>
      </c>
      <c r="K22" s="11">
        <v>3300</v>
      </c>
      <c r="L22" s="11">
        <v>3300</v>
      </c>
      <c r="M22" s="11">
        <v>4000</v>
      </c>
      <c r="N22" s="11">
        <f t="shared" si="15"/>
        <v>25520</v>
      </c>
      <c r="O22" s="3"/>
    </row>
    <row r="23" spans="1:15" ht="21.75" customHeight="1" thickBot="1" x14ac:dyDescent="0.3">
      <c r="A23" s="15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4731.4*0.6</f>
        <v>2838.8399999999997</v>
      </c>
      <c r="C24" s="11">
        <f t="shared" ref="C24:M24" si="17">4731.4*0.6</f>
        <v>2838.8399999999997</v>
      </c>
      <c r="D24" s="11">
        <f t="shared" si="17"/>
        <v>2838.8399999999997</v>
      </c>
      <c r="E24" s="11">
        <f t="shared" si="17"/>
        <v>2838.8399999999997</v>
      </c>
      <c r="F24" s="11">
        <f t="shared" si="17"/>
        <v>2838.8399999999997</v>
      </c>
      <c r="G24" s="11">
        <f t="shared" si="17"/>
        <v>2838.8399999999997</v>
      </c>
      <c r="H24" s="11">
        <f t="shared" si="17"/>
        <v>2838.8399999999997</v>
      </c>
      <c r="I24" s="11">
        <f t="shared" si="17"/>
        <v>2838.8399999999997</v>
      </c>
      <c r="J24" s="11">
        <f t="shared" si="17"/>
        <v>2838.8399999999997</v>
      </c>
      <c r="K24" s="11">
        <f t="shared" si="17"/>
        <v>2838.8399999999997</v>
      </c>
      <c r="L24" s="11">
        <f t="shared" si="17"/>
        <v>2838.8399999999997</v>
      </c>
      <c r="M24" s="11">
        <f t="shared" si="17"/>
        <v>2838.8399999999997</v>
      </c>
      <c r="N24" s="11">
        <f>SUM(B24:M24)</f>
        <v>34066.079999999994</v>
      </c>
    </row>
    <row r="25" spans="1:15" ht="22.5" customHeight="1" thickBot="1" x14ac:dyDescent="0.3">
      <c r="A25" s="4" t="s">
        <v>2</v>
      </c>
      <c r="B25" s="11">
        <f>4731.4*0.17</f>
        <v>804.33799999999997</v>
      </c>
      <c r="C25" s="11">
        <f>4731.4*0.2</f>
        <v>946.28</v>
      </c>
      <c r="D25" s="11">
        <f>4731.4*0.2</f>
        <v>946.28</v>
      </c>
      <c r="E25" s="11">
        <f t="shared" ref="E25:M25" si="18">4731.4*0.2</f>
        <v>946.28</v>
      </c>
      <c r="F25" s="11">
        <f t="shared" si="18"/>
        <v>946.28</v>
      </c>
      <c r="G25" s="11">
        <f t="shared" si="18"/>
        <v>946.28</v>
      </c>
      <c r="H25" s="11">
        <f t="shared" si="18"/>
        <v>946.28</v>
      </c>
      <c r="I25" s="11">
        <f t="shared" si="18"/>
        <v>946.28</v>
      </c>
      <c r="J25" s="11">
        <f t="shared" si="18"/>
        <v>946.28</v>
      </c>
      <c r="K25" s="11">
        <f t="shared" si="18"/>
        <v>946.28</v>
      </c>
      <c r="L25" s="11">
        <f t="shared" si="18"/>
        <v>946.28</v>
      </c>
      <c r="M25" s="11">
        <f t="shared" si="18"/>
        <v>946.28</v>
      </c>
      <c r="N25" s="11">
        <f t="shared" ref="N25:N39" si="19">SUM(B25:M25)</f>
        <v>11213.418000000001</v>
      </c>
    </row>
    <row r="26" spans="1:15" ht="21" customHeight="1" thickBot="1" x14ac:dyDescent="0.3">
      <c r="A26" s="4" t="s">
        <v>3</v>
      </c>
      <c r="B26" s="11">
        <f>116542.29*2.3%</f>
        <v>2680.4726699999997</v>
      </c>
      <c r="C26" s="11">
        <f>123870.32*2.6%</f>
        <v>3220.6283200000003</v>
      </c>
      <c r="D26" s="11">
        <f>123125.34*2.6%</f>
        <v>3201.25884</v>
      </c>
      <c r="E26" s="11">
        <f>116542.29*2.6%</f>
        <v>3030.0995400000002</v>
      </c>
      <c r="F26" s="11">
        <f>119817.16*2.6%</f>
        <v>3115.2461600000001</v>
      </c>
      <c r="G26" s="11">
        <f>141050.99*2.6%</f>
        <v>3667.3257400000002</v>
      </c>
      <c r="H26" s="11">
        <f>141153.18*2.6%</f>
        <v>3669.9826800000001</v>
      </c>
      <c r="I26" s="11">
        <f>141188.86*2.6%</f>
        <v>3670.9103599999999</v>
      </c>
      <c r="J26" s="11">
        <f>141188.86*2.6%</f>
        <v>3670.9103599999999</v>
      </c>
      <c r="K26" s="11">
        <f>158316.23*2.6%</f>
        <v>4116.2219800000003</v>
      </c>
      <c r="L26" s="11">
        <f>142960.43*2.6%</f>
        <v>3716.97118</v>
      </c>
      <c r="M26" s="11">
        <f>141570.75*2.6%</f>
        <v>3680.8395000000005</v>
      </c>
      <c r="N26" s="11">
        <f t="shared" si="19"/>
        <v>41440.867330000008</v>
      </c>
    </row>
    <row r="27" spans="1:15" ht="23.25" customHeight="1" thickBot="1" x14ac:dyDescent="0.3">
      <c r="A27" s="4" t="s">
        <v>4</v>
      </c>
      <c r="B27" s="11">
        <f>106165.98*3%</f>
        <v>3184.9793999999997</v>
      </c>
      <c r="C27" s="11">
        <f>112963.67*3%</f>
        <v>3388.9100999999996</v>
      </c>
      <c r="D27" s="11">
        <f>118076.46*3%</f>
        <v>3542.2937999999999</v>
      </c>
      <c r="E27" s="11">
        <f>122689.04*3%</f>
        <v>3680.6711999999998</v>
      </c>
      <c r="F27" s="11">
        <f>107824.03*3%</f>
        <v>3234.7208999999998</v>
      </c>
      <c r="G27" s="11">
        <f>104913.26*3%</f>
        <v>3147.3977999999997</v>
      </c>
      <c r="H27" s="11">
        <f>133476.77*3%</f>
        <v>4004.3030999999996</v>
      </c>
      <c r="I27" s="11">
        <f>141928.84*3%</f>
        <v>4257.8652000000002</v>
      </c>
      <c r="J27" s="11">
        <f>132842.53*3%</f>
        <v>3985.2758999999996</v>
      </c>
      <c r="K27" s="11">
        <f>152412.94*3%</f>
        <v>4572.3882000000003</v>
      </c>
      <c r="L27" s="11">
        <f>144930.72*3%</f>
        <v>4347.9215999999997</v>
      </c>
      <c r="M27" s="11">
        <f>145306.8*3%</f>
        <v>4359.2039999999997</v>
      </c>
      <c r="N27" s="11">
        <f t="shared" si="19"/>
        <v>45705.931199999999</v>
      </c>
    </row>
    <row r="28" spans="1:15" ht="23.25" customHeight="1" thickBot="1" x14ac:dyDescent="0.3">
      <c r="A28" s="4" t="s">
        <v>9</v>
      </c>
      <c r="B28" s="21">
        <f>4731.4*12</f>
        <v>56776.799999999996</v>
      </c>
      <c r="C28" s="21">
        <f t="shared" ref="C28:M28" si="20">4731.4*12</f>
        <v>56776.799999999996</v>
      </c>
      <c r="D28" s="21">
        <f t="shared" si="20"/>
        <v>56776.799999999996</v>
      </c>
      <c r="E28" s="21">
        <f t="shared" si="20"/>
        <v>56776.799999999996</v>
      </c>
      <c r="F28" s="21">
        <f t="shared" si="20"/>
        <v>56776.799999999996</v>
      </c>
      <c r="G28" s="21">
        <f t="shared" si="20"/>
        <v>56776.799999999996</v>
      </c>
      <c r="H28" s="21">
        <f t="shared" si="20"/>
        <v>56776.799999999996</v>
      </c>
      <c r="I28" s="21">
        <f t="shared" si="20"/>
        <v>56776.799999999996</v>
      </c>
      <c r="J28" s="21">
        <f t="shared" si="20"/>
        <v>56776.799999999996</v>
      </c>
      <c r="K28" s="21">
        <f t="shared" si="20"/>
        <v>56776.799999999996</v>
      </c>
      <c r="L28" s="21">
        <f t="shared" si="20"/>
        <v>56776.799999999996</v>
      </c>
      <c r="M28" s="21">
        <f t="shared" si="20"/>
        <v>56776.799999999996</v>
      </c>
      <c r="N28" s="11">
        <f t="shared" si="19"/>
        <v>681321.60000000009</v>
      </c>
    </row>
    <row r="29" spans="1:15" ht="26.25" customHeight="1" thickBot="1" x14ac:dyDescent="0.3">
      <c r="A29" s="4" t="s">
        <v>20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9"/>
        <v>0</v>
      </c>
    </row>
    <row r="30" spans="1:15" ht="26.25" customHeight="1" thickBot="1" x14ac:dyDescent="0.3">
      <c r="A30" s="4" t="s">
        <v>21</v>
      </c>
      <c r="B30" s="11">
        <v>511.31</v>
      </c>
      <c r="C30" s="11">
        <v>511.31</v>
      </c>
      <c r="D30" s="11">
        <v>511.31</v>
      </c>
      <c r="E30" s="11">
        <v>511.31</v>
      </c>
      <c r="F30" s="11">
        <v>511.31</v>
      </c>
      <c r="G30" s="11">
        <v>511.31</v>
      </c>
      <c r="H30" s="11">
        <v>664.72</v>
      </c>
      <c r="I30" s="11">
        <v>664.72</v>
      </c>
      <c r="J30" s="11">
        <v>664.72</v>
      </c>
      <c r="K30" s="11">
        <v>664.72</v>
      </c>
      <c r="L30" s="11">
        <v>664.72</v>
      </c>
      <c r="M30" s="11">
        <v>664.72</v>
      </c>
      <c r="N30" s="11">
        <f t="shared" si="19"/>
        <v>7056.1800000000012</v>
      </c>
    </row>
    <row r="31" spans="1:15" ht="26.25" customHeight="1" thickBot="1" x14ac:dyDescent="0.3">
      <c r="A31" s="4" t="s">
        <v>22</v>
      </c>
      <c r="B31" s="11">
        <v>7328.08</v>
      </c>
      <c r="C31" s="11">
        <v>6583.04</v>
      </c>
      <c r="D31" s="11">
        <v>0</v>
      </c>
      <c r="E31" s="11">
        <v>3274.84</v>
      </c>
      <c r="F31" s="11">
        <v>0</v>
      </c>
      <c r="G31" s="11">
        <v>0</v>
      </c>
      <c r="H31" s="11">
        <v>0</v>
      </c>
      <c r="I31" s="11">
        <v>0</v>
      </c>
      <c r="J31" s="11">
        <v>17127.36</v>
      </c>
      <c r="K31" s="11">
        <v>2140.92</v>
      </c>
      <c r="L31" s="11">
        <v>1239.48</v>
      </c>
      <c r="M31" s="11">
        <v>13684.36</v>
      </c>
      <c r="N31" s="11">
        <f t="shared" si="19"/>
        <v>51378.080000000002</v>
      </c>
    </row>
    <row r="32" spans="1:15" ht="26.25" customHeight="1" thickBot="1" x14ac:dyDescent="0.3">
      <c r="A32" s="4" t="s">
        <v>26</v>
      </c>
      <c r="B32" s="11">
        <f>343.92+0</f>
        <v>343.92</v>
      </c>
      <c r="C32" s="11">
        <f t="shared" ref="C32:G32" si="21">343.92+0</f>
        <v>343.92</v>
      </c>
      <c r="D32" s="11">
        <f t="shared" si="21"/>
        <v>343.92</v>
      </c>
      <c r="E32" s="11">
        <f t="shared" si="21"/>
        <v>343.92</v>
      </c>
      <c r="F32" s="11">
        <f t="shared" si="21"/>
        <v>343.92</v>
      </c>
      <c r="G32" s="11">
        <f t="shared" si="21"/>
        <v>343.92</v>
      </c>
      <c r="H32" s="11">
        <f>379.56+0</f>
        <v>379.56</v>
      </c>
      <c r="I32" s="11">
        <f t="shared" ref="I32:M32" si="22">379.56+0</f>
        <v>379.56</v>
      </c>
      <c r="J32" s="11">
        <f t="shared" si="22"/>
        <v>379.56</v>
      </c>
      <c r="K32" s="11">
        <f t="shared" si="22"/>
        <v>379.56</v>
      </c>
      <c r="L32" s="11">
        <f t="shared" si="22"/>
        <v>379.56</v>
      </c>
      <c r="M32" s="11">
        <f t="shared" si="22"/>
        <v>379.56</v>
      </c>
      <c r="N32" s="11">
        <f t="shared" si="19"/>
        <v>4340.88</v>
      </c>
    </row>
    <row r="33" spans="1:14" ht="22.5" customHeight="1" thickBot="1" x14ac:dyDescent="0.3">
      <c r="A33" s="4" t="s">
        <v>6</v>
      </c>
      <c r="B33" s="21">
        <f>4731.4*3.35</f>
        <v>15850.189999999999</v>
      </c>
      <c r="C33" s="21">
        <f t="shared" ref="C33:F33" si="23">4731.4*3.35</f>
        <v>15850.189999999999</v>
      </c>
      <c r="D33" s="21">
        <f t="shared" si="23"/>
        <v>15850.189999999999</v>
      </c>
      <c r="E33" s="21">
        <f t="shared" si="23"/>
        <v>15850.189999999999</v>
      </c>
      <c r="F33" s="21">
        <f t="shared" si="23"/>
        <v>15850.189999999999</v>
      </c>
      <c r="G33" s="21">
        <f>4731.4*4.13</f>
        <v>19540.681999999997</v>
      </c>
      <c r="H33" s="21">
        <f t="shared" ref="H33:M33" si="24">4731.4*4.13</f>
        <v>19540.681999999997</v>
      </c>
      <c r="I33" s="21">
        <f t="shared" si="24"/>
        <v>19540.681999999997</v>
      </c>
      <c r="J33" s="21">
        <f t="shared" si="24"/>
        <v>19540.681999999997</v>
      </c>
      <c r="K33" s="21">
        <f t="shared" si="24"/>
        <v>19540.681999999997</v>
      </c>
      <c r="L33" s="21">
        <f t="shared" si="24"/>
        <v>19540.681999999997</v>
      </c>
      <c r="M33" s="21">
        <f t="shared" si="24"/>
        <v>19540.681999999997</v>
      </c>
      <c r="N33" s="11">
        <f t="shared" si="19"/>
        <v>216035.72399999999</v>
      </c>
    </row>
    <row r="34" spans="1:14" ht="21.75" customHeight="1" thickBot="1" x14ac:dyDescent="0.3">
      <c r="A34" s="4" t="s">
        <v>28</v>
      </c>
      <c r="B34" s="11">
        <v>7625.45</v>
      </c>
      <c r="C34" s="11">
        <v>7201.38</v>
      </c>
      <c r="D34" s="11">
        <v>7248.56</v>
      </c>
      <c r="E34" s="11">
        <v>7019.34</v>
      </c>
      <c r="F34" s="11">
        <v>8240.6</v>
      </c>
      <c r="G34" s="11">
        <v>7019.4</v>
      </c>
      <c r="H34" s="11">
        <v>6795.62</v>
      </c>
      <c r="I34" s="11">
        <v>7526.85</v>
      </c>
      <c r="J34" s="11">
        <v>7477.6</v>
      </c>
      <c r="K34" s="11">
        <v>7477.6</v>
      </c>
      <c r="L34" s="11">
        <v>7999.6</v>
      </c>
      <c r="M34" s="11">
        <v>7250.82</v>
      </c>
      <c r="N34" s="11">
        <f t="shared" si="19"/>
        <v>88882.82</v>
      </c>
    </row>
    <row r="35" spans="1:14" ht="21.75" customHeight="1" thickBot="1" x14ac:dyDescent="0.3">
      <c r="A35" s="4" t="s">
        <v>29</v>
      </c>
      <c r="B35" s="11">
        <v>1139</v>
      </c>
      <c r="C35" s="11">
        <v>1076</v>
      </c>
      <c r="D35" s="11">
        <v>1083</v>
      </c>
      <c r="E35" s="11">
        <v>1049</v>
      </c>
      <c r="F35" s="11">
        <v>1231</v>
      </c>
      <c r="G35" s="11">
        <v>1049</v>
      </c>
      <c r="H35" s="11">
        <v>1016</v>
      </c>
      <c r="I35" s="11">
        <v>1125</v>
      </c>
      <c r="J35" s="11">
        <v>1117</v>
      </c>
      <c r="K35" s="11">
        <v>1117</v>
      </c>
      <c r="L35" s="11">
        <v>1195</v>
      </c>
      <c r="M35" s="11">
        <v>1084</v>
      </c>
      <c r="N35" s="11">
        <f t="shared" si="19"/>
        <v>13281</v>
      </c>
    </row>
    <row r="36" spans="1:14" ht="21.75" customHeight="1" thickBot="1" x14ac:dyDescent="0.3">
      <c r="A36" s="4" t="s">
        <v>44</v>
      </c>
      <c r="B36" s="11">
        <v>0</v>
      </c>
      <c r="C36" s="11">
        <v>1445.45</v>
      </c>
      <c r="D36" s="11">
        <v>1445.45</v>
      </c>
      <c r="E36" s="11">
        <v>1445.45</v>
      </c>
      <c r="F36" s="11">
        <v>1445.45</v>
      </c>
      <c r="G36" s="11">
        <v>1445.45</v>
      </c>
      <c r="H36" s="11">
        <v>1445.45</v>
      </c>
      <c r="I36" s="11">
        <v>1445.45</v>
      </c>
      <c r="J36" s="11">
        <v>1445.45</v>
      </c>
      <c r="K36" s="11">
        <v>1445.45</v>
      </c>
      <c r="L36" s="11">
        <v>1445.45</v>
      </c>
      <c r="M36" s="11">
        <v>1445.45</v>
      </c>
      <c r="N36" s="11">
        <f t="shared" si="19"/>
        <v>15899.950000000004</v>
      </c>
    </row>
    <row r="37" spans="1:14" ht="22.5" customHeight="1" thickBot="1" x14ac:dyDescent="0.3">
      <c r="A37" s="4" t="s">
        <v>25</v>
      </c>
      <c r="B37" s="11">
        <v>1000</v>
      </c>
      <c r="C37" s="11">
        <v>1000</v>
      </c>
      <c r="D37" s="11">
        <v>1000</v>
      </c>
      <c r="E37" s="11">
        <v>1000</v>
      </c>
      <c r="F37" s="11">
        <v>1000</v>
      </c>
      <c r="G37" s="11">
        <v>1000</v>
      </c>
      <c r="H37" s="11">
        <v>1000</v>
      </c>
      <c r="I37" s="11">
        <v>1000</v>
      </c>
      <c r="J37" s="11">
        <v>1000</v>
      </c>
      <c r="K37" s="11">
        <v>1000</v>
      </c>
      <c r="L37" s="11">
        <v>1000</v>
      </c>
      <c r="M37" s="11">
        <v>1000</v>
      </c>
      <c r="N37" s="11">
        <f t="shared" si="19"/>
        <v>12000</v>
      </c>
    </row>
    <row r="38" spans="1:14" ht="24.75" customHeight="1" thickBot="1" x14ac:dyDescent="0.3">
      <c r="A38" s="4" t="s">
        <v>14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30040.37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 t="shared" si="19"/>
        <v>30040.37</v>
      </c>
    </row>
    <row r="39" spans="1:14" ht="24" customHeight="1" thickBot="1" x14ac:dyDescent="0.3">
      <c r="A39" s="4" t="s">
        <v>10</v>
      </c>
      <c r="B39" s="11">
        <f>125</f>
        <v>125</v>
      </c>
      <c r="C39" s="11">
        <f>10501.8+3456.6+1373.8+3325.6</f>
        <v>18657.8</v>
      </c>
      <c r="D39" s="11">
        <f>4288+1403.8+4213.2+7649.4+9799.4+3456.6+3515.4+13623.4</f>
        <v>47949.200000000004</v>
      </c>
      <c r="E39" s="11">
        <f>2943.3+105+95844.17+7307.7+2343.6+48160.5+2635.9</f>
        <v>159340.17000000001</v>
      </c>
      <c r="F39" s="11">
        <f>1376.4+4180+6000</f>
        <v>11556.4</v>
      </c>
      <c r="G39" s="11">
        <v>0</v>
      </c>
      <c r="H39" s="11">
        <f>16650.2+19841.8+13285.2</f>
        <v>49777.2</v>
      </c>
      <c r="I39" s="11">
        <f>32775+17400+939.3+1197.3+2379.3</f>
        <v>54690.900000000009</v>
      </c>
      <c r="J39" s="11">
        <f>1669.5+1529.5+2835.8+1402.3+6490.2</f>
        <v>13927.3</v>
      </c>
      <c r="K39" s="11">
        <v>0</v>
      </c>
      <c r="L39" s="11">
        <v>0</v>
      </c>
      <c r="M39" s="11">
        <v>0</v>
      </c>
      <c r="N39" s="11">
        <f t="shared" si="19"/>
        <v>356023.97000000003</v>
      </c>
    </row>
    <row r="40" spans="1:14" ht="22.5" customHeight="1" thickBot="1" x14ac:dyDescent="0.3">
      <c r="A40" s="9" t="s">
        <v>23</v>
      </c>
      <c r="B40" s="10">
        <f t="shared" ref="B40:M40" si="25">SUM(B24:B39)</f>
        <v>100208.38007</v>
      </c>
      <c r="C40" s="10">
        <f t="shared" si="25"/>
        <v>119840.54841999999</v>
      </c>
      <c r="D40" s="10">
        <f t="shared" si="25"/>
        <v>142737.10264</v>
      </c>
      <c r="E40" s="10">
        <f t="shared" si="25"/>
        <v>257106.91073999999</v>
      </c>
      <c r="F40" s="10">
        <f t="shared" si="25"/>
        <v>107090.75705999999</v>
      </c>
      <c r="G40" s="10">
        <f t="shared" si="25"/>
        <v>98286.405539999978</v>
      </c>
      <c r="H40" s="10">
        <f t="shared" si="25"/>
        <v>178895.80777999997</v>
      </c>
      <c r="I40" s="10">
        <f t="shared" si="25"/>
        <v>154863.85756</v>
      </c>
      <c r="J40" s="10">
        <f t="shared" si="25"/>
        <v>130897.77826000001</v>
      </c>
      <c r="K40" s="10">
        <f t="shared" si="25"/>
        <v>103016.46218</v>
      </c>
      <c r="L40" s="10">
        <f t="shared" si="25"/>
        <v>102091.30477999999</v>
      </c>
      <c r="M40" s="10">
        <f t="shared" si="25"/>
        <v>113651.5555</v>
      </c>
      <c r="N40" s="10">
        <f>SUM(B40:M40)</f>
        <v>1608686.8705299997</v>
      </c>
    </row>
    <row r="41" spans="1:14" ht="23.25" customHeight="1" thickBot="1" x14ac:dyDescent="0.3">
      <c r="A41" s="4" t="s">
        <v>5</v>
      </c>
      <c r="B41" s="18">
        <f t="shared" ref="B41:N41" si="26">B15-B40</f>
        <v>6257.5999299999967</v>
      </c>
      <c r="C41" s="18">
        <f t="shared" si="26"/>
        <v>-6576.8784199999791</v>
      </c>
      <c r="D41" s="18">
        <f t="shared" si="26"/>
        <v>-24360.642640000005</v>
      </c>
      <c r="E41" s="18">
        <f t="shared" si="26"/>
        <v>-132997.87073999998</v>
      </c>
      <c r="F41" s="18">
        <f t="shared" si="26"/>
        <v>1033.2729399999953</v>
      </c>
      <c r="G41" s="18">
        <f t="shared" si="26"/>
        <v>6926.8544600000168</v>
      </c>
      <c r="H41" s="18">
        <f t="shared" si="26"/>
        <v>-42119.037779999984</v>
      </c>
      <c r="I41" s="18">
        <f t="shared" si="26"/>
        <v>-9635.0175599999784</v>
      </c>
      <c r="J41" s="18">
        <f t="shared" si="26"/>
        <v>7344.7517399999924</v>
      </c>
      <c r="K41" s="18">
        <f t="shared" si="26"/>
        <v>52696.47782</v>
      </c>
      <c r="L41" s="18">
        <f t="shared" si="26"/>
        <v>46508.755220000006</v>
      </c>
      <c r="M41" s="18">
        <f t="shared" si="26"/>
        <v>36512.864499999981</v>
      </c>
      <c r="N41" s="11">
        <f t="shared" si="26"/>
        <v>-58408.870529999724</v>
      </c>
    </row>
    <row r="42" spans="1:14" ht="23.25" customHeight="1" thickBot="1" x14ac:dyDescent="0.3">
      <c r="A42" s="4" t="s">
        <v>7</v>
      </c>
      <c r="B42" s="14">
        <f>B5+B41</f>
        <v>-702398.39006999996</v>
      </c>
      <c r="C42" s="19">
        <f>B42+C41</f>
        <v>-708975.26848999993</v>
      </c>
      <c r="D42" s="19">
        <f t="shared" ref="D42:M42" si="27">C42+D41</f>
        <v>-733335.91112999991</v>
      </c>
      <c r="E42" s="19">
        <f t="shared" si="27"/>
        <v>-866333.78186999983</v>
      </c>
      <c r="F42" s="19">
        <f t="shared" si="27"/>
        <v>-865300.50892999978</v>
      </c>
      <c r="G42" s="19">
        <f t="shared" si="27"/>
        <v>-858373.65446999972</v>
      </c>
      <c r="H42" s="19">
        <f t="shared" si="27"/>
        <v>-900492.69224999973</v>
      </c>
      <c r="I42" s="19">
        <f t="shared" si="27"/>
        <v>-910127.70980999968</v>
      </c>
      <c r="J42" s="14">
        <f t="shared" si="27"/>
        <v>-902782.9580699997</v>
      </c>
      <c r="K42" s="19">
        <f t="shared" si="27"/>
        <v>-850086.48024999967</v>
      </c>
      <c r="L42" s="19">
        <f t="shared" si="27"/>
        <v>-803577.72502999962</v>
      </c>
      <c r="M42" s="19">
        <f t="shared" si="27"/>
        <v>-767064.8605299996</v>
      </c>
      <c r="N42" s="14">
        <f>N5+N41</f>
        <v>-767064.86052999971</v>
      </c>
    </row>
    <row r="43" spans="1:14" ht="23.25" customHeight="1" thickBot="1" x14ac:dyDescent="0.3">
      <c r="A43" s="4" t="s">
        <v>43</v>
      </c>
      <c r="B43" s="11">
        <v>0</v>
      </c>
      <c r="C43" s="11">
        <v>0</v>
      </c>
      <c r="D43" s="11">
        <v>23480.240000000002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SUM(B43:M43)</f>
        <v>23480.240000000002</v>
      </c>
    </row>
    <row r="44" spans="1:14" ht="27" customHeight="1" thickBot="1" x14ac:dyDescent="0.3">
      <c r="A44" s="15" t="s">
        <v>11</v>
      </c>
      <c r="B44" s="20">
        <f>B6+B15-B7</f>
        <v>-65627.510000000009</v>
      </c>
      <c r="C44" s="20">
        <f>C6+C15-C7</f>
        <v>-76904.160000000003</v>
      </c>
      <c r="D44" s="20">
        <f>D6+D15-D7+D43</f>
        <v>-58842.800000000017</v>
      </c>
      <c r="E44" s="20">
        <f t="shared" ref="E44:N44" si="28">E6+E15-E7+E43</f>
        <v>-51946.050000000017</v>
      </c>
      <c r="F44" s="20">
        <f t="shared" si="28"/>
        <v>-64309.180000000037</v>
      </c>
      <c r="G44" s="20">
        <f t="shared" si="28"/>
        <v>-100816.91000000006</v>
      </c>
      <c r="H44" s="20">
        <f t="shared" si="28"/>
        <v>-108863.32000000009</v>
      </c>
      <c r="I44" s="20">
        <f t="shared" si="28"/>
        <v>-108493.34000000008</v>
      </c>
      <c r="J44" s="20">
        <f t="shared" si="28"/>
        <v>-115109.6700000001</v>
      </c>
      <c r="K44" s="20">
        <f t="shared" si="28"/>
        <v>-121082.96000000011</v>
      </c>
      <c r="L44" s="20">
        <f t="shared" si="28"/>
        <v>-119182.67000000013</v>
      </c>
      <c r="M44" s="20">
        <f t="shared" si="28"/>
        <v>-114816.62000000017</v>
      </c>
      <c r="N44" s="20">
        <f t="shared" si="28"/>
        <v>-114816.6200000001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2026-02-17T04:03:54Z</cp:lastPrinted>
  <dcterms:created xsi:type="dcterms:W3CDTF">2011-06-06T03:25:48Z</dcterms:created>
  <dcterms:modified xsi:type="dcterms:W3CDTF">2026-02-17T04:06:33Z</dcterms:modified>
</cp:coreProperties>
</file>