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40" i="1" l="1"/>
  <c r="L40" i="1" l="1"/>
  <c r="K40" i="1" l="1"/>
  <c r="K35" i="1" l="1"/>
  <c r="L35" i="1"/>
  <c r="M35" i="1"/>
  <c r="L32" i="1"/>
  <c r="K32" i="1"/>
  <c r="M30" i="1" l="1"/>
  <c r="M18" i="1"/>
  <c r="M29" i="1"/>
  <c r="L30" i="1" l="1"/>
  <c r="L29" i="1"/>
  <c r="K30" i="1" l="1"/>
  <c r="K18" i="1"/>
  <c r="K29" i="1"/>
  <c r="K9" i="1"/>
  <c r="K36" i="1" l="1"/>
  <c r="L36" i="1"/>
  <c r="M36" i="1"/>
  <c r="K31" i="1"/>
  <c r="L31" i="1"/>
  <c r="M31" i="1"/>
  <c r="K28" i="1"/>
  <c r="L28" i="1"/>
  <c r="M28" i="1"/>
  <c r="K27" i="1"/>
  <c r="L27" i="1"/>
  <c r="M27" i="1"/>
  <c r="J40" i="1" l="1"/>
  <c r="I35" i="1" l="1"/>
  <c r="J35" i="1"/>
  <c r="H35" i="1"/>
  <c r="I40" i="1" l="1"/>
  <c r="J30" i="1" l="1"/>
  <c r="J18" i="1"/>
  <c r="J29" i="1"/>
  <c r="I30" i="1" l="1"/>
  <c r="I18" i="1"/>
  <c r="I29" i="1"/>
  <c r="H40" i="1" l="1"/>
  <c r="H30" i="1" l="1"/>
  <c r="H18" i="1"/>
  <c r="H29" i="1"/>
  <c r="H36" i="1"/>
  <c r="I36" i="1"/>
  <c r="J36" i="1"/>
  <c r="H31" i="1"/>
  <c r="I31" i="1"/>
  <c r="J31" i="1"/>
  <c r="H28" i="1"/>
  <c r="I28" i="1"/>
  <c r="J28" i="1"/>
  <c r="H27" i="1"/>
  <c r="I27" i="1"/>
  <c r="J27" i="1"/>
  <c r="E35" i="1" l="1"/>
  <c r="F35" i="1"/>
  <c r="G35" i="1"/>
  <c r="F40" i="1" l="1"/>
  <c r="G30" i="1" l="1"/>
  <c r="G29" i="1"/>
  <c r="F30" i="1" l="1"/>
  <c r="F18" i="1"/>
  <c r="F29" i="1"/>
  <c r="E30" i="1" l="1"/>
  <c r="E18" i="1"/>
  <c r="E29" i="1"/>
  <c r="G36" i="1" l="1"/>
  <c r="E36" i="1" l="1"/>
  <c r="F36" i="1"/>
  <c r="E31" i="1"/>
  <c r="F31" i="1"/>
  <c r="G31" i="1"/>
  <c r="E28" i="1"/>
  <c r="F28" i="1"/>
  <c r="G28" i="1"/>
  <c r="E27" i="1"/>
  <c r="F27" i="1"/>
  <c r="G27" i="1"/>
  <c r="C35" i="1" l="1"/>
  <c r="D35" i="1"/>
  <c r="B35" i="1"/>
  <c r="D40" i="1" l="1"/>
  <c r="C40" i="1" l="1"/>
  <c r="B40" i="1" l="1"/>
  <c r="C31" i="1" l="1"/>
  <c r="D31" i="1"/>
  <c r="B31" i="1"/>
  <c r="D29" i="1"/>
  <c r="C29" i="1"/>
  <c r="D28" i="1"/>
  <c r="C28" i="1"/>
  <c r="D30" i="1" l="1"/>
  <c r="D18" i="1"/>
  <c r="N44" i="1"/>
  <c r="C30" i="1" l="1"/>
  <c r="C18" i="1"/>
  <c r="B30" i="1" l="1"/>
  <c r="B18" i="1"/>
  <c r="B29" i="1"/>
  <c r="C36" i="1" l="1"/>
  <c r="D36" i="1"/>
  <c r="C27" i="1"/>
  <c r="D27" i="1"/>
  <c r="B36" i="1"/>
  <c r="B28" i="1"/>
  <c r="B27" i="1"/>
  <c r="N29" i="1" l="1"/>
  <c r="N39" i="1" l="1"/>
  <c r="N38" i="1" l="1"/>
  <c r="N40" i="1" l="1"/>
  <c r="N37" i="1" l="1"/>
  <c r="N24" i="1" l="1"/>
  <c r="N15" i="1"/>
  <c r="N23" i="1" l="1"/>
  <c r="N14" i="1" l="1"/>
  <c r="D17" i="1" l="1"/>
  <c r="N7" i="1" l="1"/>
  <c r="N6" i="1"/>
  <c r="N25" i="1"/>
  <c r="N27" i="1" l="1"/>
  <c r="N28" i="1"/>
  <c r="N31" i="1"/>
  <c r="N32" i="1"/>
  <c r="N33" i="1"/>
  <c r="N34" i="1"/>
  <c r="N35" i="1"/>
  <c r="N19" i="1"/>
  <c r="N20" i="1"/>
  <c r="N21" i="1"/>
  <c r="N22" i="1"/>
  <c r="N18" i="1"/>
  <c r="K17" i="1"/>
  <c r="L17" i="1"/>
  <c r="M17" i="1"/>
  <c r="N10" i="1"/>
  <c r="N11" i="1"/>
  <c r="N12" i="1"/>
  <c r="N13" i="1"/>
  <c r="N16" i="1"/>
  <c r="N9" i="1"/>
  <c r="K8" i="1"/>
  <c r="L8" i="1"/>
  <c r="M8" i="1"/>
  <c r="M41" i="1" l="1"/>
  <c r="M42" i="1" s="1"/>
  <c r="L41" i="1"/>
  <c r="L42" i="1" s="1"/>
  <c r="N30" i="1"/>
  <c r="K41" i="1" l="1"/>
  <c r="K42" i="1" l="1"/>
  <c r="I17" i="1"/>
  <c r="H17" i="1"/>
  <c r="J17" i="1"/>
  <c r="H8" i="1"/>
  <c r="J8" i="1" l="1"/>
  <c r="I8" i="1"/>
  <c r="I41" i="1"/>
  <c r="I42" i="1" s="1"/>
  <c r="J41" i="1" l="1"/>
  <c r="J42" i="1" s="1"/>
  <c r="H41" i="1"/>
  <c r="G8" i="1"/>
  <c r="E8" i="1"/>
  <c r="E17" i="1"/>
  <c r="F17" i="1"/>
  <c r="G17" i="1"/>
  <c r="F8" i="1"/>
  <c r="D8" i="1"/>
  <c r="C17" i="1"/>
  <c r="C8" i="1"/>
  <c r="B17" i="1"/>
  <c r="N36" i="1" s="1"/>
  <c r="B8" i="1"/>
  <c r="G41" i="1" l="1"/>
  <c r="G42" i="1" s="1"/>
  <c r="D41" i="1"/>
  <c r="D42" i="1" s="1"/>
  <c r="N8" i="1"/>
  <c r="N17" i="1"/>
  <c r="H42" i="1"/>
  <c r="C41" i="1"/>
  <c r="C42" i="1" s="1"/>
  <c r="F41" i="1"/>
  <c r="F42" i="1" s="1"/>
  <c r="E41" i="1"/>
  <c r="B45" i="1"/>
  <c r="C7" i="1" s="1"/>
  <c r="N45" i="1" l="1"/>
  <c r="C45" i="1"/>
  <c r="D7" i="1" s="1"/>
  <c r="B41" i="1"/>
  <c r="E7" i="1" l="1"/>
  <c r="E45" i="1" s="1"/>
  <c r="F7" i="1" s="1"/>
  <c r="F45" i="1" s="1"/>
  <c r="D45" i="1"/>
  <c r="B42" i="1"/>
  <c r="B43" i="1" s="1"/>
  <c r="C43" i="1" s="1"/>
  <c r="E42" i="1"/>
  <c r="N41" i="1" l="1"/>
  <c r="N42" i="1" s="1"/>
  <c r="N43" i="1" s="1"/>
  <c r="G7" i="1"/>
  <c r="G45" i="1" s="1"/>
  <c r="D43" i="1"/>
  <c r="E6" i="1" s="1"/>
  <c r="D6" i="1"/>
  <c r="C6" i="1"/>
  <c r="H7" i="1" l="1"/>
  <c r="H45" i="1" s="1"/>
  <c r="E43" i="1"/>
  <c r="I7" i="1" l="1"/>
  <c r="F43" i="1"/>
  <c r="G43" i="1" s="1"/>
  <c r="F6" i="1"/>
  <c r="I45" i="1" l="1"/>
  <c r="J7" i="1" s="1"/>
  <c r="J45" i="1" s="1"/>
  <c r="K7" i="1" s="1"/>
  <c r="K45" i="1" s="1"/>
  <c r="G6" i="1"/>
  <c r="L7" i="1" l="1"/>
  <c r="L45" i="1" s="1"/>
  <c r="H43" i="1"/>
  <c r="H6" i="1"/>
  <c r="M7" i="1" l="1"/>
  <c r="M45" i="1" s="1"/>
  <c r="I43" i="1"/>
  <c r="I6" i="1"/>
  <c r="J43" i="1" l="1"/>
  <c r="J6" i="1"/>
  <c r="K43" i="1" l="1"/>
  <c r="K6" i="1"/>
  <c r="L43" i="1" l="1"/>
  <c r="L6" i="1"/>
  <c r="M43" i="1" l="1"/>
  <c r="M6" i="1"/>
</calcChain>
</file>

<file path=xl/sharedStrings.xml><?xml version="1.0" encoding="utf-8"?>
<sst xmlns="http://schemas.openxmlformats.org/spreadsheetml/2006/main" count="56" uniqueCount="47">
  <si>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</si>
  <si>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</si>
  <si>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</si>
  <si>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</si>
  <si>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</si>
  <si>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</si>
  <si>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</si>
  <si>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</si>
  <si>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</si>
  <si>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</si>
  <si>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</si>
  <si>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</si>
  <si>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</si>
  <si>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</si>
  <si>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</si>
  <si>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</si>
  <si>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</si>
  <si>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</si>
  <si>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</si>
  <si>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</si>
  <si>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</si>
  <si>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</si>
  <si>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</si>
  <si>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</si>
  <si>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Разина, 1/1</t>
  </si>
  <si>
    <t>Отведение сточных вод на ОИ</t>
  </si>
  <si>
    <t xml:space="preserve">Содержание жилья и текущий ремонт,  ОПУ </t>
  </si>
  <si>
    <t>Содержание жилья и текущий ремонт,  ОПУ</t>
  </si>
  <si>
    <t xml:space="preserve">Тех.обслуживание ОДПУ </t>
  </si>
  <si>
    <t>Установка ОДПУ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</si>
  <si>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</si>
  <si>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</si>
  <si>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</si>
  <si>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</si>
  <si>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</si>
  <si>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</si>
  <si>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</si>
  <si>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</si>
  <si>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</si>
  <si>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</si>
  <si>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</si>
  <si>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</si>
  <si>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</si>
  <si>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</si>
  <si>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</si>
  <si>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t xml:space="preserve">Корректировка задолженности 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</si>
  <si>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01.01.2025г. по 31.12.2025г.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</si>
</sst>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7" fillId="0" borderId="0" xfId="0" applyFont="1"/>
    <xf numFmtId="0" fontId="0" fillId="0" borderId="0" xfId="0" applyBorder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zoomScale="75" workbookViewId="0">
      <selection activeCell="A12" sqref="A12"/>
    </sheetView>
  </sheetViews>
  <sheetFormatPr defaultRowHeight="13.2" x14ac:dyDescent="0.25"/>
  <cols>
    <col min="1" max="1" width="58.6640625" customWidth="1"/>
    <col min="2" max="2" width="14.33203125" customWidth="1"/>
    <col min="3" max="3" width="14.109375" customWidth="1"/>
    <col min="4" max="4" width="14.33203125" customWidth="1"/>
    <col min="5" max="5" width="14.44140625" customWidth="1"/>
    <col min="6" max="6" width="13.88671875" customWidth="1"/>
    <col min="7" max="7" width="14.44140625" customWidth="1"/>
    <col min="8" max="8" width="13.88671875" customWidth="1"/>
    <col min="9" max="9" width="14.44140625" customWidth="1"/>
    <col min="10" max="13" width="13.88671875" customWidth="1"/>
    <col min="14" max="14" width="16.33203125" customWidth="1"/>
  </cols>
  <sheetData>
    <row r="1" spans="1:18" ht="20.25" customHeight="1" x14ac:dyDescent="0.4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20.399999999999999" x14ac:dyDescent="0.35">
      <c r="A2" s="24" t="s">
        <v>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1"/>
      <c r="P2" s="21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32</v>
      </c>
      <c r="C5" s="6" t="s">
        <v>33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 t="s">
        <v>41</v>
      </c>
      <c r="L5" s="6" t="s">
        <v>42</v>
      </c>
      <c r="M5" s="6" t="s">
        <v>43</v>
      </c>
      <c r="N5" s="6" t="s">
        <v>44</v>
      </c>
    </row>
    <row r="6" spans="1:18" ht="23.25" customHeight="1" thickBot="1" x14ac:dyDescent="0.3">
      <c r="A6" s="7" t="s">
        <v>15</v>
      </c>
      <c r="B6" s="8">
        <v>-586611.47</v>
      </c>
      <c r="C6" s="8">
        <f>B43</f>
        <v>-586225.2757</v>
      </c>
      <c r="D6" s="8">
        <f t="shared" ref="D6" si="0">C43</f>
        <v>-576126.97976000002</v>
      </c>
      <c r="E6" s="8">
        <f t="shared" ref="E6" si="1">D43</f>
        <v>-574182.92807999998</v>
      </c>
      <c r="F6" s="8">
        <f t="shared" ref="F6" si="2">E43</f>
        <v>-569882.33143999998</v>
      </c>
      <c r="G6" s="8">
        <f t="shared" ref="G6" si="3">F43</f>
        <v>-573403.07329999993</v>
      </c>
      <c r="H6" s="8">
        <f t="shared" ref="H6" si="4">G43</f>
        <v>-573729.63671999995</v>
      </c>
      <c r="I6" s="8">
        <f t="shared" ref="I6" si="5">H43</f>
        <v>-567115.66425999999</v>
      </c>
      <c r="J6" s="8">
        <f t="shared" ref="J6" si="6">I43</f>
        <v>-564930.995</v>
      </c>
      <c r="K6" s="8">
        <f t="shared" ref="K6" si="7">J43</f>
        <v>-556814.36791999999</v>
      </c>
      <c r="L6" s="8">
        <f t="shared" ref="L6" si="8">K43</f>
        <v>-550764.27856000001</v>
      </c>
      <c r="M6" s="8">
        <f t="shared" ref="M6" si="9">L43</f>
        <v>-560260.07079999999</v>
      </c>
      <c r="N6" s="8">
        <f>B6</f>
        <v>-586611.47</v>
      </c>
    </row>
    <row r="7" spans="1:18" ht="21" customHeight="1" thickBot="1" x14ac:dyDescent="0.3">
      <c r="A7" s="7" t="s">
        <v>13</v>
      </c>
      <c r="B7" s="8">
        <v>-169067.75</v>
      </c>
      <c r="C7" s="8">
        <f t="shared" ref="C7:M7" si="10">B45</f>
        <v>-173792.69</v>
      </c>
      <c r="D7" s="8">
        <f t="shared" si="10"/>
        <v>-168341.28</v>
      </c>
      <c r="E7" s="8">
        <f t="shared" si="10"/>
        <v>-159274.41999999998</v>
      </c>
      <c r="F7" s="8">
        <f t="shared" si="10"/>
        <v>-159272.69999999998</v>
      </c>
      <c r="G7" s="8">
        <f t="shared" si="10"/>
        <v>-163393.02999999997</v>
      </c>
      <c r="H7" s="8">
        <f t="shared" si="10"/>
        <v>-177694.51999999996</v>
      </c>
      <c r="I7" s="8">
        <f t="shared" si="10"/>
        <v>-172896.54999999996</v>
      </c>
      <c r="J7" s="8">
        <f t="shared" si="10"/>
        <v>-171202.13999999996</v>
      </c>
      <c r="K7" s="8">
        <f t="shared" si="10"/>
        <v>-177345.97999999995</v>
      </c>
      <c r="L7" s="8">
        <f t="shared" si="10"/>
        <v>-169551.23999999993</v>
      </c>
      <c r="M7" s="8">
        <f t="shared" si="10"/>
        <v>-182869.09999999992</v>
      </c>
      <c r="N7" s="8">
        <f>B7</f>
        <v>-169067.75</v>
      </c>
    </row>
    <row r="8" spans="1:18" ht="20.25" customHeight="1" thickBot="1" x14ac:dyDescent="0.3">
      <c r="A8" s="9" t="s">
        <v>12</v>
      </c>
      <c r="B8" s="10">
        <f>SUM(B9:B16)</f>
        <v>39645.299999999996</v>
      </c>
      <c r="C8" s="10">
        <f>SUM(C9:C16)</f>
        <v>38761.96</v>
      </c>
      <c r="D8" s="10">
        <f>SUM(D9:D16)</f>
        <v>38761.96</v>
      </c>
      <c r="E8" s="10">
        <f t="shared" ref="E8:M8" si="11">SUM(E9:E16)</f>
        <v>38761.96</v>
      </c>
      <c r="F8" s="10">
        <f t="shared" si="11"/>
        <v>38761.96</v>
      </c>
      <c r="G8" s="10">
        <f t="shared" si="11"/>
        <v>49585.77</v>
      </c>
      <c r="H8" s="10">
        <f t="shared" si="11"/>
        <v>49720.24</v>
      </c>
      <c r="I8" s="10">
        <f t="shared" si="11"/>
        <v>49720.24</v>
      </c>
      <c r="J8" s="10">
        <f t="shared" si="11"/>
        <v>54590.77</v>
      </c>
      <c r="K8" s="10">
        <f t="shared" si="11"/>
        <v>49720.24</v>
      </c>
      <c r="L8" s="10">
        <f t="shared" si="11"/>
        <v>56611.839999999997</v>
      </c>
      <c r="M8" s="10">
        <f t="shared" si="11"/>
        <v>53071.61</v>
      </c>
      <c r="N8" s="10">
        <f>SUM(B8:M8)</f>
        <v>557713.85</v>
      </c>
    </row>
    <row r="9" spans="1:18" ht="24.75" customHeight="1" thickBot="1" x14ac:dyDescent="0.3">
      <c r="A9" s="4" t="s">
        <v>26</v>
      </c>
      <c r="B9" s="11">
        <v>32600.29</v>
      </c>
      <c r="C9" s="11">
        <v>32600.29</v>
      </c>
      <c r="D9" s="11">
        <v>32600.29</v>
      </c>
      <c r="E9" s="11">
        <v>32600.29</v>
      </c>
      <c r="F9" s="11">
        <v>32600.29</v>
      </c>
      <c r="G9" s="11">
        <v>43424.1</v>
      </c>
      <c r="H9" s="11">
        <v>43424.1</v>
      </c>
      <c r="I9" s="11">
        <v>43424.1</v>
      </c>
      <c r="J9" s="11">
        <v>43424.1</v>
      </c>
      <c r="K9" s="11">
        <f>43424.1</f>
        <v>43424.1</v>
      </c>
      <c r="L9" s="11">
        <v>43424.1</v>
      </c>
      <c r="M9" s="11">
        <v>43424.1</v>
      </c>
      <c r="N9" s="11">
        <f>SUM(B9:M9)</f>
        <v>466970.14999999991</v>
      </c>
    </row>
    <row r="10" spans="1:18" ht="24.75" customHeight="1" thickBot="1" x14ac:dyDescent="0.3">
      <c r="A10" s="4" t="s">
        <v>16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6891.6</v>
      </c>
      <c r="M10" s="11">
        <v>3351.37</v>
      </c>
      <c r="N10" s="11">
        <f t="shared" ref="N10:N16" si="12">SUM(B10:M10)</f>
        <v>10242.970000000001</v>
      </c>
    </row>
    <row r="11" spans="1:18" ht="21.75" customHeight="1" thickBot="1" x14ac:dyDescent="0.3">
      <c r="A11" s="4" t="s">
        <v>17</v>
      </c>
      <c r="B11" s="11">
        <v>264.02999999999997</v>
      </c>
      <c r="C11" s="11">
        <v>264.02999999999997</v>
      </c>
      <c r="D11" s="11">
        <v>264.02999999999997</v>
      </c>
      <c r="E11" s="11">
        <v>264.02999999999997</v>
      </c>
      <c r="F11" s="11">
        <v>264.02999999999997</v>
      </c>
      <c r="G11" s="11">
        <v>264.02999999999997</v>
      </c>
      <c r="H11" s="11">
        <v>343.19</v>
      </c>
      <c r="I11" s="11">
        <v>343.19</v>
      </c>
      <c r="J11" s="11">
        <v>343.19</v>
      </c>
      <c r="K11" s="11">
        <v>343.19</v>
      </c>
      <c r="L11" s="11">
        <v>343.19</v>
      </c>
      <c r="M11" s="11">
        <v>343.19</v>
      </c>
      <c r="N11" s="11">
        <f t="shared" si="12"/>
        <v>3643.32</v>
      </c>
    </row>
    <row r="12" spans="1:18" ht="22.5" customHeight="1" thickBot="1" x14ac:dyDescent="0.3">
      <c r="A12" s="4" t="s">
        <v>18</v>
      </c>
      <c r="B12" s="11">
        <v>883.34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4870.53</v>
      </c>
      <c r="K12" s="11">
        <v>0</v>
      </c>
      <c r="L12" s="11">
        <v>0</v>
      </c>
      <c r="M12" s="11">
        <v>0</v>
      </c>
      <c r="N12" s="11">
        <f t="shared" si="12"/>
        <v>5753.87</v>
      </c>
    </row>
    <row r="13" spans="1:18" ht="22.5" customHeight="1" thickBot="1" x14ac:dyDescent="0.3">
      <c r="A13" s="4" t="s">
        <v>25</v>
      </c>
      <c r="B13" s="11">
        <v>532.64</v>
      </c>
      <c r="C13" s="11">
        <v>532.64</v>
      </c>
      <c r="D13" s="11">
        <v>532.64</v>
      </c>
      <c r="E13" s="11">
        <v>532.64</v>
      </c>
      <c r="F13" s="11">
        <v>532.64</v>
      </c>
      <c r="G13" s="11">
        <v>532.64</v>
      </c>
      <c r="H13" s="11">
        <v>587.95000000000005</v>
      </c>
      <c r="I13" s="11">
        <v>587.95000000000005</v>
      </c>
      <c r="J13" s="11">
        <v>587.95000000000005</v>
      </c>
      <c r="K13" s="11">
        <v>587.95000000000005</v>
      </c>
      <c r="L13" s="11">
        <v>587.95000000000005</v>
      </c>
      <c r="M13" s="11">
        <v>587.95000000000005</v>
      </c>
      <c r="N13" s="11">
        <f t="shared" si="12"/>
        <v>6723.5399999999991</v>
      </c>
    </row>
    <row r="14" spans="1:18" ht="22.5" hidden="1" customHeight="1" thickBot="1" x14ac:dyDescent="0.3">
      <c r="A14" s="4" t="s">
        <v>29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>
        <f t="shared" si="12"/>
        <v>0</v>
      </c>
    </row>
    <row r="15" spans="1:18" ht="22.5" customHeight="1" thickBot="1" x14ac:dyDescent="0.3">
      <c r="A15" s="4" t="s">
        <v>30</v>
      </c>
      <c r="B15" s="11">
        <v>5265</v>
      </c>
      <c r="C15" s="11">
        <v>5265</v>
      </c>
      <c r="D15" s="11">
        <v>5265</v>
      </c>
      <c r="E15" s="11">
        <v>5265</v>
      </c>
      <c r="F15" s="11">
        <v>5265</v>
      </c>
      <c r="G15" s="11">
        <v>5265</v>
      </c>
      <c r="H15" s="11">
        <v>5265</v>
      </c>
      <c r="I15" s="11">
        <v>5265</v>
      </c>
      <c r="J15" s="11">
        <v>5265</v>
      </c>
      <c r="K15" s="11">
        <v>5265</v>
      </c>
      <c r="L15" s="11">
        <v>5265</v>
      </c>
      <c r="M15" s="11">
        <v>5265</v>
      </c>
      <c r="N15" s="11">
        <f t="shared" si="12"/>
        <v>63180</v>
      </c>
    </row>
    <row r="16" spans="1:18" ht="24" customHeight="1" thickBot="1" x14ac:dyDescent="0.3">
      <c r="A16" s="4" t="s">
        <v>14</v>
      </c>
      <c r="B16" s="11">
        <v>100</v>
      </c>
      <c r="C16" s="11">
        <v>100</v>
      </c>
      <c r="D16" s="11">
        <v>100</v>
      </c>
      <c r="E16" s="11">
        <v>100</v>
      </c>
      <c r="F16" s="11">
        <v>100</v>
      </c>
      <c r="G16" s="11">
        <v>100</v>
      </c>
      <c r="H16" s="11">
        <v>100</v>
      </c>
      <c r="I16" s="11">
        <v>100</v>
      </c>
      <c r="J16" s="11">
        <v>100</v>
      </c>
      <c r="K16" s="11">
        <v>100</v>
      </c>
      <c r="L16" s="11">
        <v>100</v>
      </c>
      <c r="M16" s="11">
        <v>100</v>
      </c>
      <c r="N16" s="11">
        <f t="shared" si="12"/>
        <v>1200</v>
      </c>
    </row>
    <row r="17" spans="1:15" ht="20.25" customHeight="1" thickBot="1" x14ac:dyDescent="0.3">
      <c r="A17" s="12" t="s">
        <v>8</v>
      </c>
      <c r="B17" s="13">
        <f>SUM(B18:B25)</f>
        <v>34920.36</v>
      </c>
      <c r="C17" s="13">
        <f>SUM(C18:C25)</f>
        <v>44213.369999999995</v>
      </c>
      <c r="D17" s="13">
        <f>SUM(D18:D25)</f>
        <v>40856.32</v>
      </c>
      <c r="E17" s="13">
        <f t="shared" ref="E17:M17" si="13">SUM(E18:E25)</f>
        <v>38763.68</v>
      </c>
      <c r="F17" s="13">
        <f t="shared" si="13"/>
        <v>34641.629999999997</v>
      </c>
      <c r="G17" s="13">
        <f t="shared" si="13"/>
        <v>35284.280000000006</v>
      </c>
      <c r="H17" s="13">
        <f t="shared" si="13"/>
        <v>54518.209999999992</v>
      </c>
      <c r="I17" s="13">
        <f t="shared" si="13"/>
        <v>51414.65</v>
      </c>
      <c r="J17" s="13">
        <f t="shared" si="13"/>
        <v>48446.93</v>
      </c>
      <c r="K17" s="13">
        <f t="shared" si="13"/>
        <v>57514.98</v>
      </c>
      <c r="L17" s="13">
        <f t="shared" si="13"/>
        <v>43293.979999999996</v>
      </c>
      <c r="M17" s="13">
        <f t="shared" si="13"/>
        <v>50896.639999999999</v>
      </c>
      <c r="N17" s="13">
        <f>SUM(B17:M17)</f>
        <v>534765.02999999991</v>
      </c>
    </row>
    <row r="18" spans="1:15" ht="24" customHeight="1" thickBot="1" x14ac:dyDescent="0.3">
      <c r="A18" s="4" t="s">
        <v>27</v>
      </c>
      <c r="B18" s="11">
        <f>28923.49+1106.59</f>
        <v>30030.080000000002</v>
      </c>
      <c r="C18" s="11">
        <f>30654.45+7735.29</f>
        <v>38389.74</v>
      </c>
      <c r="D18" s="11">
        <f>33897.52+1307.31</f>
        <v>35204.829999999994</v>
      </c>
      <c r="E18" s="11">
        <f>32908.68+700</f>
        <v>33608.68</v>
      </c>
      <c r="F18" s="11">
        <f>29133.92+688.67</f>
        <v>29822.589999999997</v>
      </c>
      <c r="G18" s="11">
        <v>29539.13</v>
      </c>
      <c r="H18" s="11">
        <f>46987.42+200</f>
        <v>47187.42</v>
      </c>
      <c r="I18" s="11">
        <f>42073.4+1559.74</f>
        <v>43633.14</v>
      </c>
      <c r="J18" s="11">
        <f>40214.14+933.4</f>
        <v>41147.54</v>
      </c>
      <c r="K18" s="11">
        <f>45846.95+831.08</f>
        <v>46678.03</v>
      </c>
      <c r="L18" s="11">
        <v>37632.839999999997</v>
      </c>
      <c r="M18" s="11">
        <f>40668.13+4785.6</f>
        <v>45453.729999999996</v>
      </c>
      <c r="N18" s="11">
        <f>SUM(B18:M18)</f>
        <v>458327.74999999988</v>
      </c>
    </row>
    <row r="19" spans="1:15" ht="26.25" customHeight="1" thickBot="1" x14ac:dyDescent="0.3">
      <c r="A19" s="4" t="s">
        <v>16</v>
      </c>
      <c r="B19" s="11">
        <v>14.41</v>
      </c>
      <c r="C19" s="11">
        <v>9.1</v>
      </c>
      <c r="D19" s="11">
        <v>29.04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18.28</v>
      </c>
      <c r="N19" s="11">
        <f t="shared" ref="N19:N24" si="14">SUM(B19:M19)</f>
        <v>70.83</v>
      </c>
    </row>
    <row r="20" spans="1:15" ht="26.25" customHeight="1" thickBot="1" x14ac:dyDescent="0.3">
      <c r="A20" s="4" t="s">
        <v>17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0.65</v>
      </c>
      <c r="H20" s="11">
        <v>4.84</v>
      </c>
      <c r="I20" s="11">
        <v>6.29</v>
      </c>
      <c r="J20" s="11">
        <v>6.29</v>
      </c>
      <c r="K20" s="11">
        <v>6.29</v>
      </c>
      <c r="L20" s="11">
        <v>6.29</v>
      </c>
      <c r="M20" s="11">
        <v>6.29</v>
      </c>
      <c r="N20" s="11">
        <f t="shared" si="14"/>
        <v>36.94</v>
      </c>
    </row>
    <row r="21" spans="1:15" ht="24" customHeight="1" thickBot="1" x14ac:dyDescent="0.3">
      <c r="A21" s="4" t="s">
        <v>18</v>
      </c>
      <c r="B21" s="11">
        <v>26.05</v>
      </c>
      <c r="C21" s="11">
        <v>791.12</v>
      </c>
      <c r="D21" s="11">
        <v>75.5</v>
      </c>
      <c r="E21" s="11">
        <v>72.55</v>
      </c>
      <c r="F21" s="11">
        <v>2.9</v>
      </c>
      <c r="G21" s="11">
        <v>1.18</v>
      </c>
      <c r="H21" s="11">
        <v>33.94</v>
      </c>
      <c r="I21" s="11">
        <v>17.260000000000002</v>
      </c>
      <c r="J21" s="11">
        <v>4.09</v>
      </c>
      <c r="K21" s="11">
        <v>4553.6899999999996</v>
      </c>
      <c r="L21" s="11">
        <v>0.01</v>
      </c>
      <c r="M21" s="11">
        <v>29.29</v>
      </c>
      <c r="N21" s="11">
        <f t="shared" si="14"/>
        <v>5607.579999999999</v>
      </c>
    </row>
    <row r="22" spans="1:15" ht="24" customHeight="1" thickBot="1" x14ac:dyDescent="0.3">
      <c r="A22" s="4" t="s">
        <v>25</v>
      </c>
      <c r="B22" s="11">
        <v>472.52</v>
      </c>
      <c r="C22" s="11">
        <v>500.81</v>
      </c>
      <c r="D22" s="11">
        <v>553.15</v>
      </c>
      <c r="E22" s="11">
        <v>537.5</v>
      </c>
      <c r="F22" s="11">
        <v>476</v>
      </c>
      <c r="G22" s="11">
        <v>481.81</v>
      </c>
      <c r="H22" s="11">
        <v>602.35</v>
      </c>
      <c r="I22" s="11">
        <v>573.88</v>
      </c>
      <c r="J22" s="11">
        <v>545.21</v>
      </c>
      <c r="K22" s="11">
        <v>622.57000000000005</v>
      </c>
      <c r="L22" s="11">
        <v>509.52</v>
      </c>
      <c r="M22" s="11">
        <v>550.79999999999995</v>
      </c>
      <c r="N22" s="11">
        <f t="shared" si="14"/>
        <v>6426.12</v>
      </c>
    </row>
    <row r="23" spans="1:15" ht="24" hidden="1" customHeight="1" thickBot="1" x14ac:dyDescent="0.3">
      <c r="A23" s="4" t="s">
        <v>29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4"/>
        <v>0</v>
      </c>
    </row>
    <row r="24" spans="1:15" ht="24" customHeight="1" thickBot="1" x14ac:dyDescent="0.3">
      <c r="A24" s="4" t="s">
        <v>30</v>
      </c>
      <c r="B24" s="11">
        <v>4277.3</v>
      </c>
      <c r="C24" s="11">
        <v>4422.6000000000004</v>
      </c>
      <c r="D24" s="11">
        <v>4893.8</v>
      </c>
      <c r="E24" s="11">
        <v>4444.95</v>
      </c>
      <c r="F24" s="11">
        <v>4240.1400000000003</v>
      </c>
      <c r="G24" s="11">
        <v>5161.51</v>
      </c>
      <c r="H24" s="11">
        <v>6589.66</v>
      </c>
      <c r="I24" s="11">
        <v>7084.08</v>
      </c>
      <c r="J24" s="11">
        <v>6643.8</v>
      </c>
      <c r="K24" s="11">
        <v>5554.4</v>
      </c>
      <c r="L24" s="11">
        <v>5045.32</v>
      </c>
      <c r="M24" s="11">
        <v>4738.25</v>
      </c>
      <c r="N24" s="11">
        <f t="shared" si="14"/>
        <v>63095.810000000012</v>
      </c>
    </row>
    <row r="25" spans="1:15" ht="21" customHeight="1" thickBot="1" x14ac:dyDescent="0.3">
      <c r="A25" s="4" t="s">
        <v>14</v>
      </c>
      <c r="B25" s="14">
        <v>100</v>
      </c>
      <c r="C25" s="14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1">
        <f>SUM(B25:M25)</f>
        <v>1200</v>
      </c>
      <c r="O25" s="3"/>
    </row>
    <row r="26" spans="1:15" ht="21.75" customHeight="1" thickBot="1" x14ac:dyDescent="0.3">
      <c r="A26" s="15" t="s">
        <v>23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7"/>
    </row>
    <row r="27" spans="1:15" ht="19.5" customHeight="1" thickBot="1" x14ac:dyDescent="0.3">
      <c r="A27" s="4" t="s">
        <v>1</v>
      </c>
      <c r="B27" s="11">
        <f t="shared" ref="B27:M27" si="15">1608.3*0.6</f>
        <v>964.9799999999999</v>
      </c>
      <c r="C27" s="11">
        <f t="shared" si="15"/>
        <v>964.9799999999999</v>
      </c>
      <c r="D27" s="11">
        <f t="shared" si="15"/>
        <v>964.9799999999999</v>
      </c>
      <c r="E27" s="11">
        <f t="shared" si="15"/>
        <v>964.9799999999999</v>
      </c>
      <c r="F27" s="11">
        <f t="shared" si="15"/>
        <v>964.9799999999999</v>
      </c>
      <c r="G27" s="11">
        <f t="shared" si="15"/>
        <v>964.9799999999999</v>
      </c>
      <c r="H27" s="11">
        <f t="shared" si="15"/>
        <v>964.9799999999999</v>
      </c>
      <c r="I27" s="11">
        <f t="shared" si="15"/>
        <v>964.9799999999999</v>
      </c>
      <c r="J27" s="11">
        <f t="shared" si="15"/>
        <v>964.9799999999999</v>
      </c>
      <c r="K27" s="11">
        <f t="shared" si="15"/>
        <v>964.9799999999999</v>
      </c>
      <c r="L27" s="11">
        <f t="shared" si="15"/>
        <v>964.9799999999999</v>
      </c>
      <c r="M27" s="11">
        <f t="shared" si="15"/>
        <v>964.9799999999999</v>
      </c>
      <c r="N27" s="11">
        <f t="shared" ref="N27:N40" si="16">SUM(B27:M27)</f>
        <v>11579.759999999997</v>
      </c>
    </row>
    <row r="28" spans="1:15" ht="22.5" customHeight="1" thickBot="1" x14ac:dyDescent="0.3">
      <c r="A28" s="4" t="s">
        <v>2</v>
      </c>
      <c r="B28" s="11">
        <f t="shared" ref="B28" si="17">1608.3*0.17</f>
        <v>273.411</v>
      </c>
      <c r="C28" s="11">
        <f>1608.3*0.2</f>
        <v>321.66000000000003</v>
      </c>
      <c r="D28" s="11">
        <f>1608.3*0.2</f>
        <v>321.66000000000003</v>
      </c>
      <c r="E28" s="11">
        <f t="shared" ref="E28:M28" si="18">1608.3*0.2</f>
        <v>321.66000000000003</v>
      </c>
      <c r="F28" s="11">
        <f t="shared" si="18"/>
        <v>321.66000000000003</v>
      </c>
      <c r="G28" s="11">
        <f t="shared" si="18"/>
        <v>321.66000000000003</v>
      </c>
      <c r="H28" s="11">
        <f t="shared" si="18"/>
        <v>321.66000000000003</v>
      </c>
      <c r="I28" s="11">
        <f t="shared" si="18"/>
        <v>321.66000000000003</v>
      </c>
      <c r="J28" s="11">
        <f t="shared" si="18"/>
        <v>321.66000000000003</v>
      </c>
      <c r="K28" s="11">
        <f t="shared" si="18"/>
        <v>321.66000000000003</v>
      </c>
      <c r="L28" s="11">
        <f t="shared" si="18"/>
        <v>321.66000000000003</v>
      </c>
      <c r="M28" s="11">
        <f t="shared" si="18"/>
        <v>321.66000000000003</v>
      </c>
      <c r="N28" s="11">
        <f t="shared" si="16"/>
        <v>3811.6709999999994</v>
      </c>
    </row>
    <row r="29" spans="1:15" ht="21" customHeight="1" thickBot="1" x14ac:dyDescent="0.3">
      <c r="A29" s="4" t="s">
        <v>3</v>
      </c>
      <c r="B29" s="11">
        <f>39545.3*2.3%</f>
        <v>909.54190000000006</v>
      </c>
      <c r="C29" s="11">
        <f>38661.96*2.6%</f>
        <v>1005.2109600000001</v>
      </c>
      <c r="D29" s="11">
        <f>38661.96*2.6%</f>
        <v>1005.2109600000001</v>
      </c>
      <c r="E29" s="11">
        <f>38661.96*2.6%</f>
        <v>1005.2109600000001</v>
      </c>
      <c r="F29" s="11">
        <f>38661.96*2.6%</f>
        <v>1005.2109600000001</v>
      </c>
      <c r="G29" s="11">
        <f>49485.77*2.6%</f>
        <v>1286.6300200000001</v>
      </c>
      <c r="H29" s="11">
        <f>49620.24*2.6%</f>
        <v>1290.1262400000001</v>
      </c>
      <c r="I29" s="11">
        <f>49620.24*2.6%</f>
        <v>1290.1262400000001</v>
      </c>
      <c r="J29" s="11">
        <f>54490.77*2.6%</f>
        <v>1416.7600199999999</v>
      </c>
      <c r="K29" s="11">
        <f>49620.24*2.6%</f>
        <v>1290.1262400000001</v>
      </c>
      <c r="L29" s="11">
        <f>56511.84*2.6%</f>
        <v>1469.3078399999999</v>
      </c>
      <c r="M29" s="11">
        <f>52971.61*2.6%</f>
        <v>1377.2618600000001</v>
      </c>
      <c r="N29" s="11">
        <f t="shared" si="16"/>
        <v>14350.724199999999</v>
      </c>
    </row>
    <row r="30" spans="1:15" ht="23.25" customHeight="1" thickBot="1" x14ac:dyDescent="0.3">
      <c r="A30" s="4" t="s">
        <v>4</v>
      </c>
      <c r="B30" s="11">
        <f>34820.36*3%</f>
        <v>1044.6107999999999</v>
      </c>
      <c r="C30" s="11">
        <f>44113.37*3%</f>
        <v>1323.4011</v>
      </c>
      <c r="D30" s="11">
        <f>40756.32*2.3%</f>
        <v>937.39535999999998</v>
      </c>
      <c r="E30" s="11">
        <f>38663.68*3%</f>
        <v>1159.9104</v>
      </c>
      <c r="F30" s="11">
        <f>34541.63*3%</f>
        <v>1036.2488999999998</v>
      </c>
      <c r="G30" s="11">
        <f>35184.28*3%</f>
        <v>1055.5283999999999</v>
      </c>
      <c r="H30" s="11">
        <f>54418.21*3%</f>
        <v>1632.5463</v>
      </c>
      <c r="I30" s="11">
        <f>51314.65*3%</f>
        <v>1539.4395</v>
      </c>
      <c r="J30" s="11">
        <f>48346.93*3%</f>
        <v>1450.4078999999999</v>
      </c>
      <c r="K30" s="11">
        <f>57414.98*3%</f>
        <v>1722.4494</v>
      </c>
      <c r="L30" s="11">
        <f>43193.98*3%</f>
        <v>1295.8194000000001</v>
      </c>
      <c r="M30" s="11">
        <f>50796.64*3%</f>
        <v>1523.8991999999998</v>
      </c>
      <c r="N30" s="11">
        <f t="shared" si="16"/>
        <v>15721.656659999999</v>
      </c>
    </row>
    <row r="31" spans="1:15" ht="23.25" customHeight="1" thickBot="1" x14ac:dyDescent="0.3">
      <c r="A31" s="4" t="s">
        <v>9</v>
      </c>
      <c r="B31" s="11">
        <f>1608.3*12</f>
        <v>19299.599999999999</v>
      </c>
      <c r="C31" s="11">
        <f t="shared" ref="C31:M31" si="19">1608.3*12</f>
        <v>19299.599999999999</v>
      </c>
      <c r="D31" s="11">
        <f t="shared" si="19"/>
        <v>19299.599999999999</v>
      </c>
      <c r="E31" s="11">
        <f t="shared" si="19"/>
        <v>19299.599999999999</v>
      </c>
      <c r="F31" s="11">
        <f t="shared" si="19"/>
        <v>19299.599999999999</v>
      </c>
      <c r="G31" s="11">
        <f t="shared" si="19"/>
        <v>19299.599999999999</v>
      </c>
      <c r="H31" s="11">
        <f t="shared" si="19"/>
        <v>19299.599999999999</v>
      </c>
      <c r="I31" s="11">
        <f t="shared" si="19"/>
        <v>19299.599999999999</v>
      </c>
      <c r="J31" s="11">
        <f t="shared" si="19"/>
        <v>19299.599999999999</v>
      </c>
      <c r="K31" s="11">
        <f t="shared" si="19"/>
        <v>19299.599999999999</v>
      </c>
      <c r="L31" s="11">
        <f t="shared" si="19"/>
        <v>19299.599999999999</v>
      </c>
      <c r="M31" s="11">
        <f t="shared" si="19"/>
        <v>19299.599999999999</v>
      </c>
      <c r="N31" s="11">
        <f>SUM(B31:M31)</f>
        <v>231595.20000000004</v>
      </c>
    </row>
    <row r="32" spans="1:15" ht="26.25" customHeight="1" thickBot="1" x14ac:dyDescent="0.3">
      <c r="A32" s="4" t="s">
        <v>19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6261.05+630.51</f>
        <v>6891.56</v>
      </c>
      <c r="L32" s="11">
        <f>3044.77+306.62</f>
        <v>3351.39</v>
      </c>
      <c r="M32" s="11">
        <v>0</v>
      </c>
      <c r="N32" s="11">
        <f t="shared" si="16"/>
        <v>10242.950000000001</v>
      </c>
    </row>
    <row r="33" spans="1:14" ht="26.25" customHeight="1" thickBot="1" x14ac:dyDescent="0.3">
      <c r="A33" s="4" t="s">
        <v>20</v>
      </c>
      <c r="B33" s="11">
        <v>395.99</v>
      </c>
      <c r="C33" s="11">
        <v>395.99</v>
      </c>
      <c r="D33" s="11">
        <v>395.99</v>
      </c>
      <c r="E33" s="11">
        <v>395.99</v>
      </c>
      <c r="F33" s="11">
        <v>395.99</v>
      </c>
      <c r="G33" s="11">
        <v>395.99</v>
      </c>
      <c r="H33" s="11">
        <v>514.79999999999995</v>
      </c>
      <c r="I33" s="11">
        <v>514.79999999999995</v>
      </c>
      <c r="J33" s="11">
        <v>514.79999999999995</v>
      </c>
      <c r="K33" s="11">
        <v>514.79999999999995</v>
      </c>
      <c r="L33" s="11">
        <v>514.79999999999995</v>
      </c>
      <c r="M33" s="11">
        <v>514.79999999999995</v>
      </c>
      <c r="N33" s="11">
        <f t="shared" si="16"/>
        <v>5464.7400000000007</v>
      </c>
    </row>
    <row r="34" spans="1:14" ht="26.25" customHeight="1" thickBot="1" x14ac:dyDescent="0.3">
      <c r="A34" s="4" t="s">
        <v>21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4870.5</v>
      </c>
      <c r="J34" s="11">
        <v>0</v>
      </c>
      <c r="K34" s="11">
        <v>0</v>
      </c>
      <c r="L34" s="11">
        <v>0</v>
      </c>
      <c r="M34" s="11">
        <v>0</v>
      </c>
      <c r="N34" s="11">
        <f t="shared" si="16"/>
        <v>4870.5</v>
      </c>
    </row>
    <row r="35" spans="1:14" ht="24" customHeight="1" thickBot="1" x14ac:dyDescent="0.3">
      <c r="A35" s="4" t="s">
        <v>25</v>
      </c>
      <c r="B35" s="11">
        <f>266.35+266.35</f>
        <v>532.70000000000005</v>
      </c>
      <c r="C35" s="11">
        <f t="shared" ref="C35:G35" si="20">266.35+266.35</f>
        <v>532.70000000000005</v>
      </c>
      <c r="D35" s="11">
        <f t="shared" si="20"/>
        <v>532.70000000000005</v>
      </c>
      <c r="E35" s="11">
        <f t="shared" si="20"/>
        <v>532.70000000000005</v>
      </c>
      <c r="F35" s="11">
        <f t="shared" si="20"/>
        <v>532.70000000000005</v>
      </c>
      <c r="G35" s="11">
        <f t="shared" si="20"/>
        <v>532.70000000000005</v>
      </c>
      <c r="H35" s="11">
        <f>293.95+293.95</f>
        <v>587.9</v>
      </c>
      <c r="I35" s="11">
        <f t="shared" ref="I35:M35" si="21">293.95+293.95</f>
        <v>587.9</v>
      </c>
      <c r="J35" s="11">
        <f t="shared" si="21"/>
        <v>587.9</v>
      </c>
      <c r="K35" s="11">
        <f t="shared" si="21"/>
        <v>587.9</v>
      </c>
      <c r="L35" s="11">
        <f t="shared" si="21"/>
        <v>587.9</v>
      </c>
      <c r="M35" s="11">
        <f t="shared" si="21"/>
        <v>587.9</v>
      </c>
      <c r="N35" s="11">
        <f t="shared" si="16"/>
        <v>6723.5999999999985</v>
      </c>
    </row>
    <row r="36" spans="1:14" ht="22.5" customHeight="1" thickBot="1" x14ac:dyDescent="0.3">
      <c r="A36" s="4" t="s">
        <v>6</v>
      </c>
      <c r="B36" s="11">
        <f t="shared" ref="B36:F36" si="22">1608.3*3.04</f>
        <v>4889.232</v>
      </c>
      <c r="C36" s="11">
        <f t="shared" si="22"/>
        <v>4889.232</v>
      </c>
      <c r="D36" s="11">
        <f t="shared" si="22"/>
        <v>4889.232</v>
      </c>
      <c r="E36" s="11">
        <f t="shared" si="22"/>
        <v>4889.232</v>
      </c>
      <c r="F36" s="11">
        <f t="shared" si="22"/>
        <v>4889.232</v>
      </c>
      <c r="G36" s="11">
        <f>1608.3*4.05</f>
        <v>6513.6149999999998</v>
      </c>
      <c r="H36" s="11">
        <f t="shared" ref="H36:M36" si="23">1608.3*4.05</f>
        <v>6513.6149999999998</v>
      </c>
      <c r="I36" s="11">
        <f t="shared" si="23"/>
        <v>6513.6149999999998</v>
      </c>
      <c r="J36" s="11">
        <f t="shared" si="23"/>
        <v>6513.6149999999998</v>
      </c>
      <c r="K36" s="11">
        <f t="shared" si="23"/>
        <v>6513.6149999999998</v>
      </c>
      <c r="L36" s="11">
        <f t="shared" si="23"/>
        <v>6513.6149999999998</v>
      </c>
      <c r="M36" s="11">
        <f t="shared" si="23"/>
        <v>6513.6149999999998</v>
      </c>
      <c r="N36" s="11">
        <f t="shared" si="16"/>
        <v>70041.464999999997</v>
      </c>
    </row>
    <row r="37" spans="1:14" ht="23.4" customHeight="1" thickBot="1" x14ac:dyDescent="0.3">
      <c r="A37" s="4" t="s">
        <v>30</v>
      </c>
      <c r="B37" s="11">
        <v>4253.1000000000004</v>
      </c>
      <c r="C37" s="11">
        <v>3721.3</v>
      </c>
      <c r="D37" s="11">
        <v>3847.6</v>
      </c>
      <c r="E37" s="11">
        <v>4257.8</v>
      </c>
      <c r="F37" s="11">
        <v>3866.95</v>
      </c>
      <c r="G37" s="11">
        <v>3689.14</v>
      </c>
      <c r="H37" s="11">
        <v>4490.51</v>
      </c>
      <c r="I37" s="11">
        <v>5732.66</v>
      </c>
      <c r="J37" s="11">
        <v>6163.08</v>
      </c>
      <c r="K37" s="11">
        <v>5779.8</v>
      </c>
      <c r="L37" s="11">
        <v>4832.3999999999996</v>
      </c>
      <c r="M37" s="11">
        <v>4389.32</v>
      </c>
      <c r="N37" s="11">
        <f t="shared" si="16"/>
        <v>55023.66</v>
      </c>
    </row>
    <row r="38" spans="1:14" ht="23.4" customHeight="1" thickBot="1" x14ac:dyDescent="0.3">
      <c r="A38" s="4" t="s">
        <v>31</v>
      </c>
      <c r="B38" s="11">
        <v>636</v>
      </c>
      <c r="C38" s="11">
        <v>556</v>
      </c>
      <c r="D38" s="11">
        <v>575</v>
      </c>
      <c r="E38" s="11">
        <v>636</v>
      </c>
      <c r="F38" s="11">
        <v>578</v>
      </c>
      <c r="G38" s="11">
        <v>551</v>
      </c>
      <c r="H38" s="11">
        <v>671</v>
      </c>
      <c r="I38" s="11">
        <v>857</v>
      </c>
      <c r="J38" s="11">
        <v>921</v>
      </c>
      <c r="K38" s="11">
        <v>864</v>
      </c>
      <c r="L38" s="11">
        <v>722</v>
      </c>
      <c r="M38" s="11">
        <v>656</v>
      </c>
      <c r="N38" s="11">
        <f t="shared" si="16"/>
        <v>8223</v>
      </c>
    </row>
    <row r="39" spans="1:14" ht="23.4" customHeight="1" thickBot="1" x14ac:dyDescent="0.3">
      <c r="A39" s="4" t="s">
        <v>28</v>
      </c>
      <c r="B39" s="11">
        <v>1000</v>
      </c>
      <c r="C39" s="11">
        <v>1000</v>
      </c>
      <c r="D39" s="11">
        <v>1000</v>
      </c>
      <c r="E39" s="11">
        <v>1000</v>
      </c>
      <c r="F39" s="11">
        <v>1000</v>
      </c>
      <c r="G39" s="11">
        <v>1000</v>
      </c>
      <c r="H39" s="11">
        <v>1000</v>
      </c>
      <c r="I39" s="11">
        <v>1000</v>
      </c>
      <c r="J39" s="11">
        <v>1000</v>
      </c>
      <c r="K39" s="11">
        <v>1000</v>
      </c>
      <c r="L39" s="11">
        <v>1000</v>
      </c>
      <c r="M39" s="11">
        <v>1000</v>
      </c>
      <c r="N39" s="11">
        <f t="shared" si="16"/>
        <v>12000</v>
      </c>
    </row>
    <row r="40" spans="1:14" ht="24" customHeight="1" thickBot="1" x14ac:dyDescent="0.3">
      <c r="A40" s="4" t="s">
        <v>10</v>
      </c>
      <c r="B40" s="11">
        <f>125+210</f>
        <v>335</v>
      </c>
      <c r="C40" s="11">
        <f>105</f>
        <v>105</v>
      </c>
      <c r="D40" s="11">
        <f>5142.9</f>
        <v>5142.8999999999996</v>
      </c>
      <c r="E40" s="11">
        <v>0</v>
      </c>
      <c r="F40" s="11">
        <f>4271.8</f>
        <v>4271.8</v>
      </c>
      <c r="G40" s="11">
        <v>0</v>
      </c>
      <c r="H40" s="11">
        <f>1512.3+1637.4+7467.8</f>
        <v>10617.5</v>
      </c>
      <c r="I40" s="11">
        <f>1464.6+1669.5+2603.6</f>
        <v>5737.7</v>
      </c>
      <c r="J40" s="11">
        <f>1176.5</f>
        <v>1176.5</v>
      </c>
      <c r="K40" s="11">
        <f>3971.8+1742.6</f>
        <v>5714.4</v>
      </c>
      <c r="L40" s="11">
        <f>11916.3</f>
        <v>11916.3</v>
      </c>
      <c r="M40" s="11">
        <f>12787.6+1280+1420</f>
        <v>15487.6</v>
      </c>
      <c r="N40" s="11">
        <f t="shared" si="16"/>
        <v>60504.700000000004</v>
      </c>
    </row>
    <row r="41" spans="1:14" ht="22.5" customHeight="1" thickBot="1" x14ac:dyDescent="0.3">
      <c r="A41" s="9" t="s">
        <v>22</v>
      </c>
      <c r="B41" s="10">
        <f t="shared" ref="B41:M41" si="24">SUM(B27:B40)</f>
        <v>34534.165699999998</v>
      </c>
      <c r="C41" s="10">
        <f t="shared" si="24"/>
        <v>34115.074059999999</v>
      </c>
      <c r="D41" s="10">
        <f t="shared" si="24"/>
        <v>38912.268319999996</v>
      </c>
      <c r="E41" s="10">
        <f t="shared" si="24"/>
        <v>34463.083360000004</v>
      </c>
      <c r="F41" s="10">
        <f t="shared" si="24"/>
        <v>38162.371859999999</v>
      </c>
      <c r="G41" s="10">
        <f t="shared" si="24"/>
        <v>35610.843419999997</v>
      </c>
      <c r="H41" s="10">
        <f t="shared" si="24"/>
        <v>47904.237540000002</v>
      </c>
      <c r="I41" s="10">
        <f t="shared" si="24"/>
        <v>49229.980739999999</v>
      </c>
      <c r="J41" s="10">
        <f t="shared" si="24"/>
        <v>40330.302920000002</v>
      </c>
      <c r="K41" s="10">
        <f t="shared" si="24"/>
        <v>51464.890640000005</v>
      </c>
      <c r="L41" s="10">
        <f t="shared" si="24"/>
        <v>52789.772240000006</v>
      </c>
      <c r="M41" s="10">
        <f t="shared" si="24"/>
        <v>52636.636059999997</v>
      </c>
      <c r="N41" s="10">
        <f>SUM(B41:M41)</f>
        <v>510153.62686000002</v>
      </c>
    </row>
    <row r="42" spans="1:14" ht="23.25" customHeight="1" thickBot="1" x14ac:dyDescent="0.3">
      <c r="A42" s="4" t="s">
        <v>5</v>
      </c>
      <c r="B42" s="18">
        <f t="shared" ref="B42:N42" si="25">B17-B41</f>
        <v>386.19430000000284</v>
      </c>
      <c r="C42" s="18">
        <f t="shared" si="25"/>
        <v>10098.295939999996</v>
      </c>
      <c r="D42" s="18">
        <f t="shared" si="25"/>
        <v>1944.0516800000041</v>
      </c>
      <c r="E42" s="18">
        <f t="shared" si="25"/>
        <v>4300.5966399999961</v>
      </c>
      <c r="F42" s="18">
        <f t="shared" si="25"/>
        <v>-3520.7418600000019</v>
      </c>
      <c r="G42" s="18">
        <f t="shared" si="25"/>
        <v>-326.56341999999131</v>
      </c>
      <c r="H42" s="18">
        <f t="shared" si="25"/>
        <v>6613.97245999999</v>
      </c>
      <c r="I42" s="18">
        <f t="shared" si="25"/>
        <v>2184.6692600000024</v>
      </c>
      <c r="J42" s="18">
        <f t="shared" si="25"/>
        <v>8116.6270799999984</v>
      </c>
      <c r="K42" s="18">
        <f t="shared" si="25"/>
        <v>6050.0893599999981</v>
      </c>
      <c r="L42" s="18">
        <f t="shared" si="25"/>
        <v>-9495.7922400000098</v>
      </c>
      <c r="M42" s="18">
        <f t="shared" si="25"/>
        <v>-1739.9960599999977</v>
      </c>
      <c r="N42" s="11">
        <f t="shared" si="25"/>
        <v>24611.403139999893</v>
      </c>
    </row>
    <row r="43" spans="1:14" ht="23.25" customHeight="1" thickBot="1" x14ac:dyDescent="0.3">
      <c r="A43" s="4" t="s">
        <v>7</v>
      </c>
      <c r="B43" s="14">
        <f>B6+B42</f>
        <v>-586225.2757</v>
      </c>
      <c r="C43" s="19">
        <f>B43+C42</f>
        <v>-576126.97976000002</v>
      </c>
      <c r="D43" s="19">
        <f>C43+D42</f>
        <v>-574182.92807999998</v>
      </c>
      <c r="E43" s="19">
        <f t="shared" ref="E43:M43" si="26">D43+E42</f>
        <v>-569882.33143999998</v>
      </c>
      <c r="F43" s="19">
        <f t="shared" si="26"/>
        <v>-573403.07329999993</v>
      </c>
      <c r="G43" s="19">
        <f t="shared" si="26"/>
        <v>-573729.63671999995</v>
      </c>
      <c r="H43" s="19">
        <f t="shared" si="26"/>
        <v>-567115.66425999999</v>
      </c>
      <c r="I43" s="19">
        <f t="shared" si="26"/>
        <v>-564930.995</v>
      </c>
      <c r="J43" s="19">
        <f t="shared" si="26"/>
        <v>-556814.36791999999</v>
      </c>
      <c r="K43" s="19">
        <f t="shared" si="26"/>
        <v>-550764.27856000001</v>
      </c>
      <c r="L43" s="19">
        <f t="shared" si="26"/>
        <v>-560260.07079999999</v>
      </c>
      <c r="M43" s="19">
        <f t="shared" si="26"/>
        <v>-562000.06686000002</v>
      </c>
      <c r="N43" s="14">
        <f>N6+N42</f>
        <v>-562000.06686000014</v>
      </c>
    </row>
    <row r="44" spans="1:14" ht="23.25" customHeight="1" thickBot="1" x14ac:dyDescent="0.3">
      <c r="A44" s="4" t="s">
        <v>45</v>
      </c>
      <c r="B44" s="11">
        <v>0</v>
      </c>
      <c r="C44" s="11">
        <v>0</v>
      </c>
      <c r="D44" s="11">
        <v>6972.5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SUM(B44:M44)</f>
        <v>6972.5</v>
      </c>
    </row>
    <row r="45" spans="1:14" ht="27" customHeight="1" thickBot="1" x14ac:dyDescent="0.3">
      <c r="A45" s="15" t="s">
        <v>11</v>
      </c>
      <c r="B45" s="20">
        <f t="shared" ref="B45:C45" si="27">B7+B17-B8</f>
        <v>-173792.69</v>
      </c>
      <c r="C45" s="20">
        <f t="shared" si="27"/>
        <v>-168341.28</v>
      </c>
      <c r="D45" s="20">
        <f>D7+D17-D8+D44</f>
        <v>-159274.41999999998</v>
      </c>
      <c r="E45" s="20">
        <f t="shared" ref="E45:N45" si="28">E7+E17-E8+E44</f>
        <v>-159272.69999999998</v>
      </c>
      <c r="F45" s="20">
        <f t="shared" si="28"/>
        <v>-163393.02999999997</v>
      </c>
      <c r="G45" s="20">
        <f t="shared" si="28"/>
        <v>-177694.51999999996</v>
      </c>
      <c r="H45" s="20">
        <f t="shared" si="28"/>
        <v>-172896.54999999996</v>
      </c>
      <c r="I45" s="20">
        <f t="shared" si="28"/>
        <v>-171202.13999999996</v>
      </c>
      <c r="J45" s="20">
        <f t="shared" si="28"/>
        <v>-177345.97999999995</v>
      </c>
      <c r="K45" s="20">
        <f t="shared" si="28"/>
        <v>-169551.23999999993</v>
      </c>
      <c r="L45" s="20">
        <f t="shared" si="28"/>
        <v>-182869.09999999992</v>
      </c>
      <c r="M45" s="20">
        <f t="shared" si="28"/>
        <v>-185044.06999999989</v>
      </c>
      <c r="N45" s="20">
        <f t="shared" si="28"/>
        <v>-185044.07000000007</v>
      </c>
    </row>
  </sheetData>
  <mergeCells count="2">
    <mergeCell ref="A1:N1"/>
    <mergeCell ref="A2:N2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2026-02-16T09:36:13Z</cp:lastPrinted>
  <dcterms:created xsi:type="dcterms:W3CDTF">2011-06-06T03:25:48Z</dcterms:created>
  <dcterms:modified xsi:type="dcterms:W3CDTF">2026-02-16T09:45:05Z</dcterms:modified>
</cp:coreProperties>
</file>