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L38" i="1" l="1"/>
  <c r="M27" i="1" l="1"/>
  <c r="M26" i="1"/>
  <c r="L27" i="1" l="1"/>
  <c r="L26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C22" i="1" l="1"/>
  <c r="D22" i="1"/>
  <c r="E22" i="1"/>
  <c r="F22" i="1"/>
  <c r="G22" i="1"/>
  <c r="B22" i="1"/>
  <c r="C14" i="1"/>
  <c r="D14" i="1"/>
  <c r="E14" i="1"/>
  <c r="F14" i="1"/>
  <c r="G14" i="1"/>
  <c r="B14" i="1"/>
  <c r="J38" i="1" l="1"/>
  <c r="H38" i="1" l="1"/>
  <c r="J27" i="1" l="1"/>
  <c r="J26" i="1"/>
  <c r="I27" i="1" l="1"/>
  <c r="I26" i="1"/>
  <c r="I8" i="1"/>
  <c r="H27" i="1" l="1"/>
  <c r="H26" i="1"/>
  <c r="H33" i="1"/>
  <c r="I33" i="1"/>
  <c r="J33" i="1"/>
  <c r="H28" i="1"/>
  <c r="I28" i="1"/>
  <c r="J28" i="1"/>
  <c r="H25" i="1"/>
  <c r="I25" i="1"/>
  <c r="J25" i="1"/>
  <c r="H24" i="1"/>
  <c r="I24" i="1"/>
  <c r="J24" i="1"/>
  <c r="G27" i="1" l="1"/>
  <c r="G26" i="1"/>
  <c r="F27" i="1" l="1"/>
  <c r="F26" i="1"/>
  <c r="G33" i="1" l="1"/>
  <c r="E27" i="1" l="1"/>
  <c r="E26" i="1"/>
  <c r="E33" i="1" l="1"/>
  <c r="F33" i="1"/>
  <c r="E28" i="1"/>
  <c r="F28" i="1"/>
  <c r="G28" i="1"/>
  <c r="E25" i="1"/>
  <c r="F25" i="1"/>
  <c r="G25" i="1"/>
  <c r="E24" i="1"/>
  <c r="F24" i="1"/>
  <c r="G24" i="1"/>
  <c r="N36" i="1" l="1"/>
  <c r="D38" i="1" l="1"/>
  <c r="C38" i="1" l="1"/>
  <c r="B38" i="1" l="1"/>
  <c r="C28" i="1" l="1"/>
  <c r="D28" i="1"/>
  <c r="B28" i="1"/>
  <c r="D26" i="1"/>
  <c r="C26" i="1"/>
  <c r="D25" i="1"/>
  <c r="C25" i="1"/>
  <c r="D27" i="1" l="1"/>
  <c r="C27" i="1" l="1"/>
  <c r="B27" i="1" l="1"/>
  <c r="B26" i="1"/>
  <c r="C33" i="1" l="1"/>
  <c r="D33" i="1"/>
  <c r="C24" i="1"/>
  <c r="D24" i="1"/>
  <c r="B33" i="1"/>
  <c r="B25" i="1"/>
  <c r="B24" i="1"/>
  <c r="N35" i="1" l="1"/>
  <c r="N38" i="1" l="1"/>
  <c r="N37" i="1"/>
  <c r="N34" i="1"/>
  <c r="N33" i="1"/>
  <c r="N32" i="1"/>
  <c r="N31" i="1"/>
  <c r="N30" i="1"/>
  <c r="N29" i="1"/>
  <c r="N28" i="1"/>
  <c r="N27" i="1"/>
  <c r="N25" i="1"/>
  <c r="N24" i="1"/>
  <c r="N22" i="1"/>
  <c r="N21" i="1"/>
  <c r="N20" i="1"/>
  <c r="N19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N12" i="1"/>
  <c r="N11" i="1"/>
  <c r="N10" i="1"/>
  <c r="N9" i="1"/>
  <c r="N8" i="1"/>
  <c r="M7" i="1"/>
  <c r="L7" i="1"/>
  <c r="K7" i="1"/>
  <c r="J7" i="1"/>
  <c r="I7" i="1"/>
  <c r="H7" i="1"/>
  <c r="G7" i="1"/>
  <c r="F7" i="1"/>
  <c r="E7" i="1"/>
  <c r="D7" i="1"/>
  <c r="C7" i="1"/>
  <c r="B7" i="1"/>
  <c r="N6" i="1"/>
  <c r="N5" i="1"/>
  <c r="G39" i="1" l="1"/>
  <c r="G40" i="1" s="1"/>
  <c r="L39" i="1"/>
  <c r="L40" i="1" s="1"/>
  <c r="K39" i="1"/>
  <c r="K40" i="1" s="1"/>
  <c r="J39" i="1"/>
  <c r="J40" i="1" s="1"/>
  <c r="C39" i="1"/>
  <c r="C40" i="1" s="1"/>
  <c r="D39" i="1"/>
  <c r="D40" i="1" s="1"/>
  <c r="N15" i="1"/>
  <c r="N7" i="1"/>
  <c r="H39" i="1"/>
  <c r="H40" i="1" s="1"/>
  <c r="I39" i="1"/>
  <c r="I40" i="1" s="1"/>
  <c r="M39" i="1"/>
  <c r="M40" i="1" s="1"/>
  <c r="N26" i="1"/>
  <c r="F39" i="1"/>
  <c r="F40" i="1" s="1"/>
  <c r="B39" i="1"/>
  <c r="B40" i="1" s="1"/>
  <c r="B41" i="1" s="1"/>
  <c r="C5" i="1" s="1"/>
  <c r="B42" i="1"/>
  <c r="C6" i="1" s="1"/>
  <c r="C42" i="1" s="1"/>
  <c r="D6" i="1" s="1"/>
  <c r="D42" i="1" s="1"/>
  <c r="E6" i="1" s="1"/>
  <c r="E42" i="1" s="1"/>
  <c r="F6" i="1" s="1"/>
  <c r="F42" i="1" s="1"/>
  <c r="E39" i="1"/>
  <c r="C41" i="1" l="1"/>
  <c r="D5" i="1" s="1"/>
  <c r="D41" i="1" s="1"/>
  <c r="E5" i="1" s="1"/>
  <c r="G6" i="1"/>
  <c r="N42" i="1"/>
  <c r="N39" i="1"/>
  <c r="N40" i="1" s="1"/>
  <c r="N41" i="1" s="1"/>
  <c r="E40" i="1"/>
  <c r="G42" i="1" l="1"/>
  <c r="H6" i="1" s="1"/>
  <c r="H42" i="1" s="1"/>
  <c r="I6" i="1" s="1"/>
  <c r="I42" i="1" s="1"/>
  <c r="J6" i="1" s="1"/>
  <c r="J42" i="1" s="1"/>
  <c r="K6" i="1" s="1"/>
  <c r="K42" i="1" s="1"/>
  <c r="L6" i="1" s="1"/>
  <c r="L42" i="1" s="1"/>
  <c r="M6" i="1" s="1"/>
  <c r="M42" i="1" s="1"/>
  <c r="E41" i="1"/>
  <c r="F5" i="1" s="1"/>
  <c r="F41" i="1" s="1"/>
  <c r="G5" i="1" s="1"/>
  <c r="G41" i="1" l="1"/>
  <c r="H5" i="1" s="1"/>
  <c r="H41" i="1" s="1"/>
  <c r="I5" i="1" s="1"/>
  <c r="I41" i="1" s="1"/>
  <c r="J5" i="1" s="1"/>
  <c r="J41" i="1" s="1"/>
  <c r="K5" i="1" s="1"/>
  <c r="K41" i="1" s="1"/>
  <c r="L5" i="1" s="1"/>
  <c r="L41" i="1" s="1"/>
  <c r="M5" i="1" s="1"/>
  <c r="M41" i="1" s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<sst xmlns="http://schemas.openxmlformats.org/spreadsheetml/2006/main" count="53" uniqueCount="45">
  <si>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</si>
  <si>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</si>
  <si>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</si>
  <si>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</si>
  <si>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</si>
  <si>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</si>
  <si>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</si>
  <si>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</si>
  <si>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</si>
  <si>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</si>
  <si>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</si>
  <si>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</si>
  <si>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</si>
  <si>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</si>
  <si>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</si>
  <si>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</si>
  <si>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</si>
  <si>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</si>
  <si>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</si>
  <si>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</si>
  <si>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</si>
  <si>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</si>
  <si>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</si>
  <si>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</si>
  <si>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</si>
  <si>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</si>
  <si>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</si>
  <si>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</si>
  <si>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</si>
  <si>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</si>
  <si>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</si>
  <si>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</si>
  <si>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</si>
  <si>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</si>
  <si>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</si>
  <si>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</si>
  <si>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</si>
  <si>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</si>
  <si>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</si>
  <si>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</si>
  <si>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</si>
  <si>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</si>
  <si>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</si>
  <si>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>ЕИРКЦ (ведение счета по кап.ремонту)</t>
  </si>
  <si>
    <t xml:space="preserve">                 ОТЧЕТ по дому Приморская, 5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</si>
</sst>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0"/>
      <color rgb="FFFF0000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vertical="top" wrapText="1"/>
    </xf>
    <xf numFmtId="164" fontId="8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8" fillId="4" borderId="3" xfId="0" applyFont="1" applyFill="1" applyBorder="1" applyAlignment="1">
      <alignment vertical="top" wrapText="1"/>
    </xf>
    <xf numFmtId="164" fontId="8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164" fontId="8" fillId="0" borderId="5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="75" workbookViewId="0">
      <selection activeCell="A2" sqref="A1:H1048576"/>
    </sheetView>
  </sheetViews>
  <sheetFormatPr defaultRowHeight="13.2" x14ac:dyDescent="0.25"/>
  <cols>
    <col min="1" max="1" width="58.6640625" customWidth="1"/>
    <col min="2" max="2" width="13.77734375" customWidth="1"/>
    <col min="3" max="3" width="13.44140625" customWidth="1"/>
    <col min="4" max="4" width="13.6640625" customWidth="1"/>
    <col min="5" max="5" width="13.88671875" customWidth="1"/>
    <col min="6" max="6" width="13.33203125" customWidth="1"/>
    <col min="7" max="7" width="14" customWidth="1"/>
    <col min="8" max="8" width="13.88671875" customWidth="1"/>
    <col min="9" max="9" width="15.21875" customWidth="1"/>
    <col min="10" max="10" width="13.77734375" customWidth="1"/>
    <col min="11" max="11" width="16.5546875" customWidth="1"/>
    <col min="12" max="12" width="15.21875" customWidth="1"/>
    <col min="13" max="13" width="16.109375" customWidth="1"/>
    <col min="14" max="14" width="13.77734375" bestFit="1" customWidth="1"/>
    <col min="17" max="17" width="12.88671875" bestFit="1" customWidth="1"/>
  </cols>
  <sheetData>
    <row r="1" spans="1:18" ht="20.25" customHeight="1" x14ac:dyDescent="0.35">
      <c r="A1" s="21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</row>
    <row r="5" spans="1:18" ht="23.25" customHeight="1" thickBot="1" x14ac:dyDescent="0.3">
      <c r="A5" s="8" t="s">
        <v>15</v>
      </c>
      <c r="B5" s="9">
        <v>48374.87</v>
      </c>
      <c r="C5" s="9">
        <f t="shared" ref="C5:M5" si="0">B41</f>
        <v>32844.133480000004</v>
      </c>
      <c r="D5" s="9">
        <f t="shared" si="0"/>
        <v>10405.603420000014</v>
      </c>
      <c r="E5" s="9">
        <f t="shared" si="0"/>
        <v>4245.9009600000209</v>
      </c>
      <c r="F5" s="9">
        <f t="shared" si="0"/>
        <v>9794.4287000000259</v>
      </c>
      <c r="G5" s="9">
        <f t="shared" si="0"/>
        <v>16488.852060000019</v>
      </c>
      <c r="H5" s="9">
        <f t="shared" si="0"/>
        <v>69624.299540000036</v>
      </c>
      <c r="I5" s="9">
        <f t="shared" si="0"/>
        <v>51623.959480000041</v>
      </c>
      <c r="J5" s="9">
        <f t="shared" si="0"/>
        <v>58913.059020000044</v>
      </c>
      <c r="K5" s="9">
        <f t="shared" si="0"/>
        <v>62591.34866000004</v>
      </c>
      <c r="L5" s="9">
        <f t="shared" si="0"/>
        <v>70896.924500000037</v>
      </c>
      <c r="M5" s="9">
        <f t="shared" si="0"/>
        <v>62084.183680000046</v>
      </c>
      <c r="N5" s="9">
        <f>B5</f>
        <v>48374.87</v>
      </c>
    </row>
    <row r="6" spans="1:18" ht="21" customHeight="1" thickBot="1" x14ac:dyDescent="0.3">
      <c r="A6" s="8" t="s">
        <v>13</v>
      </c>
      <c r="B6" s="9">
        <v>-89839.27</v>
      </c>
      <c r="C6" s="9">
        <f t="shared" ref="C6:J6" si="1">B42</f>
        <v>-94365.61</v>
      </c>
      <c r="D6" s="9">
        <f t="shared" si="1"/>
        <v>-105235.93999999999</v>
      </c>
      <c r="E6" s="9">
        <f t="shared" si="1"/>
        <v>-112556.70999999998</v>
      </c>
      <c r="F6" s="9">
        <f t="shared" si="1"/>
        <v>-111712.09999999996</v>
      </c>
      <c r="G6" s="9">
        <f t="shared" si="1"/>
        <v>-108851.43999999996</v>
      </c>
      <c r="H6" s="9">
        <f t="shared" si="1"/>
        <v>-59029.539999999943</v>
      </c>
      <c r="I6" s="9">
        <f t="shared" si="1"/>
        <v>-63360.929999999935</v>
      </c>
      <c r="J6" s="9">
        <f t="shared" si="1"/>
        <v>-65878.399999999936</v>
      </c>
      <c r="K6" s="9">
        <f t="shared" ref="K6" si="2">J42</f>
        <v>-69886.53999999995</v>
      </c>
      <c r="L6" s="9">
        <f t="shared" ref="L6" si="3">K42</f>
        <v>-69756.219999999943</v>
      </c>
      <c r="M6" s="9">
        <f t="shared" ref="M6" si="4">L42</f>
        <v>-80426.949999999939</v>
      </c>
      <c r="N6" s="9">
        <f>B6</f>
        <v>-89839.27</v>
      </c>
    </row>
    <row r="7" spans="1:18" ht="20.25" customHeight="1" thickBot="1" x14ac:dyDescent="0.3">
      <c r="A7" s="10" t="s">
        <v>12</v>
      </c>
      <c r="B7" s="11">
        <f>SUM(B8:B14)</f>
        <v>45166.239999999991</v>
      </c>
      <c r="C7" s="11">
        <f>SUM(C8:C14)</f>
        <v>48889.909999999989</v>
      </c>
      <c r="D7" s="11">
        <f>SUM(D8:D14)</f>
        <v>49282.509999999995</v>
      </c>
      <c r="E7" s="11">
        <f t="shared" ref="E7:M7" si="5">SUM(E8:E14)</f>
        <v>48477.659999999989</v>
      </c>
      <c r="F7" s="11">
        <f t="shared" si="5"/>
        <v>46584.139999999992</v>
      </c>
      <c r="G7" s="11">
        <f t="shared" si="5"/>
        <v>54873.669999999991</v>
      </c>
      <c r="H7" s="11">
        <f t="shared" si="5"/>
        <v>59645.209999999992</v>
      </c>
      <c r="I7" s="11">
        <f t="shared" si="5"/>
        <v>55296.51</v>
      </c>
      <c r="J7" s="11">
        <f t="shared" si="5"/>
        <v>55296.51</v>
      </c>
      <c r="K7" s="11">
        <f t="shared" si="5"/>
        <v>55296.51</v>
      </c>
      <c r="L7" s="11">
        <f t="shared" si="5"/>
        <v>63308.62</v>
      </c>
      <c r="M7" s="11">
        <f t="shared" si="5"/>
        <v>64150.080000000002</v>
      </c>
      <c r="N7" s="11">
        <f>SUM(B7:M7)</f>
        <v>646267.56999999995</v>
      </c>
    </row>
    <row r="8" spans="1:18" ht="24.75" customHeight="1" thickBot="1" x14ac:dyDescent="0.3">
      <c r="A8" s="4" t="s">
        <v>25</v>
      </c>
      <c r="B8" s="12">
        <v>36922.699999999997</v>
      </c>
      <c r="C8" s="12">
        <v>36922.699999999997</v>
      </c>
      <c r="D8" s="12">
        <v>36922.699999999997</v>
      </c>
      <c r="E8" s="12">
        <v>36922.699999999997</v>
      </c>
      <c r="F8" s="12">
        <v>36922.699999999997</v>
      </c>
      <c r="G8" s="12">
        <v>46639.199999999997</v>
      </c>
      <c r="H8" s="12">
        <v>46639.199999999997</v>
      </c>
      <c r="I8" s="12">
        <f>46639.2</f>
        <v>46639.199999999997</v>
      </c>
      <c r="J8" s="12">
        <v>46639.199999999997</v>
      </c>
      <c r="K8" s="12">
        <v>46639.199999999997</v>
      </c>
      <c r="L8" s="12">
        <v>46639.199999999997</v>
      </c>
      <c r="M8" s="12">
        <v>46639.199999999997</v>
      </c>
      <c r="N8" s="12">
        <f>SUM(B8:M8)</f>
        <v>511087.90000000008</v>
      </c>
    </row>
    <row r="9" spans="1:18" ht="24.75" customHeight="1" thickBot="1" x14ac:dyDescent="0.3">
      <c r="A9" s="4" t="s">
        <v>16</v>
      </c>
      <c r="B9" s="12">
        <v>1432.02</v>
      </c>
      <c r="C9" s="12">
        <v>1432.02</v>
      </c>
      <c r="D9" s="12">
        <v>-1811.26</v>
      </c>
      <c r="E9" s="12">
        <v>1432.02</v>
      </c>
      <c r="F9" s="12">
        <v>1432.02</v>
      </c>
      <c r="G9" s="12">
        <v>1432.02</v>
      </c>
      <c r="H9" s="12">
        <v>1432.02</v>
      </c>
      <c r="I9" s="12">
        <v>1635.98</v>
      </c>
      <c r="J9" s="12">
        <v>1635.98</v>
      </c>
      <c r="K9" s="12">
        <v>1635.98</v>
      </c>
      <c r="L9" s="12">
        <v>1635.98</v>
      </c>
      <c r="M9" s="12">
        <v>1635.98</v>
      </c>
      <c r="N9" s="12">
        <f t="shared" ref="N9:N14" si="6">SUM(B9:M9)</f>
        <v>14960.759999999998</v>
      </c>
    </row>
    <row r="10" spans="1:18" ht="21.75" customHeight="1" thickBot="1" x14ac:dyDescent="0.3">
      <c r="A10" s="4" t="s">
        <v>17</v>
      </c>
      <c r="B10" s="12">
        <v>541.25</v>
      </c>
      <c r="C10" s="12">
        <v>541.25</v>
      </c>
      <c r="D10" s="12">
        <v>541.25</v>
      </c>
      <c r="E10" s="12">
        <v>541.25</v>
      </c>
      <c r="F10" s="12">
        <v>541.25</v>
      </c>
      <c r="G10" s="12">
        <v>541.25</v>
      </c>
      <c r="H10" s="12">
        <v>703.5</v>
      </c>
      <c r="I10" s="12">
        <v>703.5</v>
      </c>
      <c r="J10" s="12">
        <v>703.5</v>
      </c>
      <c r="K10" s="12">
        <v>703.5</v>
      </c>
      <c r="L10" s="12">
        <v>703.5</v>
      </c>
      <c r="M10" s="12">
        <v>703.5</v>
      </c>
      <c r="N10" s="12">
        <f t="shared" si="6"/>
        <v>7468.5</v>
      </c>
    </row>
    <row r="11" spans="1:18" ht="22.5" customHeight="1" thickBot="1" x14ac:dyDescent="0.3">
      <c r="A11" s="4" t="s">
        <v>18</v>
      </c>
      <c r="B11" s="12">
        <v>9.07</v>
      </c>
      <c r="C11" s="12">
        <v>3732.74</v>
      </c>
      <c r="D11" s="12">
        <v>4819.93</v>
      </c>
      <c r="E11" s="12">
        <v>3320.49</v>
      </c>
      <c r="F11" s="12">
        <v>1426.97</v>
      </c>
      <c r="G11" s="12">
        <v>0</v>
      </c>
      <c r="H11" s="12">
        <v>4552.66</v>
      </c>
      <c r="I11" s="12">
        <v>0</v>
      </c>
      <c r="J11" s="12">
        <v>0</v>
      </c>
      <c r="K11" s="12">
        <v>0</v>
      </c>
      <c r="L11" s="12">
        <v>8012.11</v>
      </c>
      <c r="M11" s="12">
        <v>8853.57</v>
      </c>
      <c r="N11" s="12">
        <f t="shared" si="6"/>
        <v>34727.54</v>
      </c>
    </row>
    <row r="12" spans="1:18" ht="22.5" customHeight="1" thickBot="1" x14ac:dyDescent="0.3">
      <c r="A12" s="4" t="s">
        <v>24</v>
      </c>
      <c r="B12" s="12">
        <v>545.91999999999996</v>
      </c>
      <c r="C12" s="12">
        <v>545.91999999999996</v>
      </c>
      <c r="D12" s="12">
        <v>3094.61</v>
      </c>
      <c r="E12" s="12">
        <v>545.91999999999996</v>
      </c>
      <c r="F12" s="12">
        <v>545.91999999999996</v>
      </c>
      <c r="G12" s="12">
        <v>545.91999999999996</v>
      </c>
      <c r="H12" s="12">
        <v>602.54999999999995</v>
      </c>
      <c r="I12" s="12">
        <v>602.54999999999995</v>
      </c>
      <c r="J12" s="12">
        <v>602.54999999999995</v>
      </c>
      <c r="K12" s="12">
        <v>602.54999999999995</v>
      </c>
      <c r="L12" s="12">
        <v>602.54999999999995</v>
      </c>
      <c r="M12" s="12">
        <v>602.54999999999995</v>
      </c>
      <c r="N12" s="12">
        <f t="shared" si="6"/>
        <v>9439.5099999999984</v>
      </c>
    </row>
    <row r="13" spans="1:18" ht="22.5" customHeight="1" thickBot="1" x14ac:dyDescent="0.3">
      <c r="A13" s="4" t="s">
        <v>28</v>
      </c>
      <c r="B13" s="12">
        <v>5415.28</v>
      </c>
      <c r="C13" s="12">
        <v>5415.28</v>
      </c>
      <c r="D13" s="12">
        <v>5415.28</v>
      </c>
      <c r="E13" s="12">
        <v>5415.28</v>
      </c>
      <c r="F13" s="12">
        <v>5415.28</v>
      </c>
      <c r="G13" s="12">
        <v>5415.28</v>
      </c>
      <c r="H13" s="12">
        <v>5415.28</v>
      </c>
      <c r="I13" s="12">
        <v>5415.28</v>
      </c>
      <c r="J13" s="12">
        <v>5415.28</v>
      </c>
      <c r="K13" s="12">
        <v>5415.28</v>
      </c>
      <c r="L13" s="12">
        <v>5415.28</v>
      </c>
      <c r="M13" s="12">
        <v>5415.28</v>
      </c>
      <c r="N13" s="12">
        <f t="shared" si="6"/>
        <v>64983.359999999993</v>
      </c>
    </row>
    <row r="14" spans="1:18" ht="24" customHeight="1" thickBot="1" x14ac:dyDescent="0.3">
      <c r="A14" s="4" t="s">
        <v>14</v>
      </c>
      <c r="B14" s="12">
        <f>600-300</f>
        <v>300</v>
      </c>
      <c r="C14" s="12">
        <f t="shared" ref="C14:G14" si="7">600-300</f>
        <v>300</v>
      </c>
      <c r="D14" s="12">
        <f t="shared" si="7"/>
        <v>300</v>
      </c>
      <c r="E14" s="12">
        <f t="shared" si="7"/>
        <v>300</v>
      </c>
      <c r="F14" s="12">
        <f t="shared" si="7"/>
        <v>300</v>
      </c>
      <c r="G14" s="12">
        <f t="shared" si="7"/>
        <v>300</v>
      </c>
      <c r="H14" s="12">
        <v>300</v>
      </c>
      <c r="I14" s="12">
        <v>300</v>
      </c>
      <c r="J14" s="12">
        <v>300</v>
      </c>
      <c r="K14" s="12">
        <v>300</v>
      </c>
      <c r="L14" s="12">
        <v>300</v>
      </c>
      <c r="M14" s="12">
        <v>300</v>
      </c>
      <c r="N14" s="12">
        <f t="shared" si="6"/>
        <v>3600</v>
      </c>
    </row>
    <row r="15" spans="1:18" ht="20.25" customHeight="1" thickBot="1" x14ac:dyDescent="0.3">
      <c r="A15" s="13" t="s">
        <v>8</v>
      </c>
      <c r="B15" s="14">
        <f>SUM(B16:B22)</f>
        <v>40639.899999999994</v>
      </c>
      <c r="C15" s="14">
        <f>SUM(C16:C22)</f>
        <v>38019.58</v>
      </c>
      <c r="D15" s="14">
        <f>SUM(D16:D22)</f>
        <v>41961.740000000005</v>
      </c>
      <c r="E15" s="14">
        <f t="shared" ref="E15:M15" si="8">SUM(E16:E22)</f>
        <v>49322.270000000004</v>
      </c>
      <c r="F15" s="14">
        <f t="shared" si="8"/>
        <v>49444.799999999996</v>
      </c>
      <c r="G15" s="14">
        <f t="shared" si="8"/>
        <v>104695.57</v>
      </c>
      <c r="H15" s="14">
        <f t="shared" si="8"/>
        <v>55313.82</v>
      </c>
      <c r="I15" s="14">
        <f t="shared" si="8"/>
        <v>52779.040000000001</v>
      </c>
      <c r="J15" s="14">
        <f t="shared" si="8"/>
        <v>51288.369999999995</v>
      </c>
      <c r="K15" s="14">
        <f t="shared" si="8"/>
        <v>55426.83</v>
      </c>
      <c r="L15" s="14">
        <f t="shared" si="8"/>
        <v>52637.890000000007</v>
      </c>
      <c r="M15" s="14">
        <f t="shared" si="8"/>
        <v>65204.2</v>
      </c>
      <c r="N15" s="14">
        <f>SUM(B15:M15)</f>
        <v>656734.00999999989</v>
      </c>
    </row>
    <row r="16" spans="1:18" ht="24" customHeight="1" thickBot="1" x14ac:dyDescent="0.3">
      <c r="A16" s="4" t="s">
        <v>26</v>
      </c>
      <c r="B16" s="12">
        <v>32848.82</v>
      </c>
      <c r="C16" s="12">
        <v>32693.14</v>
      </c>
      <c r="D16" s="12">
        <v>33152.15</v>
      </c>
      <c r="E16" s="12">
        <v>36832.1</v>
      </c>
      <c r="F16" s="12">
        <v>38255.919999999998</v>
      </c>
      <c r="G16" s="12">
        <v>84125.59</v>
      </c>
      <c r="H16" s="12">
        <v>47762.400000000001</v>
      </c>
      <c r="I16" s="12">
        <v>42584.639999999999</v>
      </c>
      <c r="J16" s="12">
        <v>44141.5</v>
      </c>
      <c r="K16" s="12">
        <v>48283.17</v>
      </c>
      <c r="L16" s="12">
        <v>44972.47</v>
      </c>
      <c r="M16" s="12">
        <v>51274.720000000001</v>
      </c>
      <c r="N16" s="12">
        <f>SUM(B16:M16)</f>
        <v>536926.62</v>
      </c>
    </row>
    <row r="17" spans="1:17" ht="26.25" customHeight="1" thickBot="1" x14ac:dyDescent="0.3">
      <c r="A17" s="4" t="s">
        <v>16</v>
      </c>
      <c r="B17" s="12">
        <v>7.96</v>
      </c>
      <c r="C17" s="12">
        <v>0</v>
      </c>
      <c r="D17" s="12">
        <v>5.94</v>
      </c>
      <c r="E17" s="12">
        <v>12.8</v>
      </c>
      <c r="F17" s="12">
        <v>162.24</v>
      </c>
      <c r="G17" s="12">
        <v>4315.57</v>
      </c>
      <c r="H17" s="12">
        <v>0</v>
      </c>
      <c r="I17" s="12">
        <v>111.19</v>
      </c>
      <c r="J17" s="12">
        <v>0</v>
      </c>
      <c r="K17" s="12">
        <v>4.21</v>
      </c>
      <c r="L17" s="12">
        <v>0</v>
      </c>
      <c r="M17" s="12">
        <v>162.32</v>
      </c>
      <c r="N17" s="12">
        <f t="shared" ref="N17:N22" si="9">SUM(B17:M17)</f>
        <v>4782.2299999999987</v>
      </c>
    </row>
    <row r="18" spans="1:17" ht="26.25" customHeight="1" thickBot="1" x14ac:dyDescent="0.3">
      <c r="A18" s="4" t="s">
        <v>17</v>
      </c>
      <c r="B18" s="12">
        <v>15.15</v>
      </c>
      <c r="C18" s="12">
        <v>37.479999999999997</v>
      </c>
      <c r="D18" s="12">
        <v>442.58</v>
      </c>
      <c r="E18" s="12">
        <v>502.47</v>
      </c>
      <c r="F18" s="12">
        <v>525.44000000000005</v>
      </c>
      <c r="G18" s="12">
        <v>913.36</v>
      </c>
      <c r="H18" s="12">
        <v>554.66</v>
      </c>
      <c r="I18" s="12">
        <v>611.04</v>
      </c>
      <c r="J18" s="12">
        <v>660.68</v>
      </c>
      <c r="K18" s="12">
        <v>708.76</v>
      </c>
      <c r="L18" s="12">
        <v>678.37</v>
      </c>
      <c r="M18" s="12">
        <v>772.63</v>
      </c>
      <c r="N18" s="12">
        <f t="shared" si="9"/>
        <v>6422.62</v>
      </c>
    </row>
    <row r="19" spans="1:17" ht="24" customHeight="1" thickBot="1" x14ac:dyDescent="0.3">
      <c r="A19" s="4" t="s">
        <v>18</v>
      </c>
      <c r="B19" s="12">
        <v>2452.6999999999998</v>
      </c>
      <c r="C19" s="12">
        <v>198.52</v>
      </c>
      <c r="D19" s="12">
        <v>3163.14</v>
      </c>
      <c r="E19" s="12">
        <v>4514.05</v>
      </c>
      <c r="F19" s="12">
        <v>3386.49</v>
      </c>
      <c r="G19" s="12">
        <v>4665.4399999999996</v>
      </c>
      <c r="H19" s="12">
        <v>387.88</v>
      </c>
      <c r="I19" s="12">
        <v>3927.36</v>
      </c>
      <c r="J19" s="12">
        <v>304.57</v>
      </c>
      <c r="K19" s="12">
        <v>567.9</v>
      </c>
      <c r="L19" s="12">
        <v>794.9</v>
      </c>
      <c r="M19" s="12">
        <v>6571.97</v>
      </c>
      <c r="N19" s="12">
        <f t="shared" si="9"/>
        <v>30934.920000000006</v>
      </c>
      <c r="Q19" s="5"/>
    </row>
    <row r="20" spans="1:17" ht="24" customHeight="1" thickBot="1" x14ac:dyDescent="0.3">
      <c r="A20" s="4" t="s">
        <v>24</v>
      </c>
      <c r="B20" s="12">
        <v>9.1300000000000008</v>
      </c>
      <c r="C20" s="12">
        <v>0</v>
      </c>
      <c r="D20" s="12">
        <v>70.739999999999995</v>
      </c>
      <c r="E20" s="12">
        <v>1884.52</v>
      </c>
      <c r="F20" s="12">
        <v>611.80999999999995</v>
      </c>
      <c r="G20" s="12">
        <v>1177.8</v>
      </c>
      <c r="H20" s="12">
        <v>581.17999999999995</v>
      </c>
      <c r="I20" s="12">
        <v>558.35</v>
      </c>
      <c r="J20" s="12">
        <v>570.64</v>
      </c>
      <c r="K20" s="12">
        <v>632.07000000000005</v>
      </c>
      <c r="L20" s="12">
        <v>581.01</v>
      </c>
      <c r="M20" s="12">
        <v>663.82</v>
      </c>
      <c r="N20" s="12">
        <f t="shared" si="9"/>
        <v>7341.0700000000006</v>
      </c>
    </row>
    <row r="21" spans="1:17" ht="24" customHeight="1" thickBot="1" x14ac:dyDescent="0.3">
      <c r="A21" s="4" t="s">
        <v>28</v>
      </c>
      <c r="B21" s="12">
        <v>5006.1400000000003</v>
      </c>
      <c r="C21" s="12">
        <v>4790.4399999999996</v>
      </c>
      <c r="D21" s="12">
        <v>4827.1899999999996</v>
      </c>
      <c r="E21" s="12">
        <v>5276.33</v>
      </c>
      <c r="F21" s="12">
        <v>6202.9</v>
      </c>
      <c r="G21" s="12">
        <v>9197.81</v>
      </c>
      <c r="H21" s="12">
        <v>5727.7</v>
      </c>
      <c r="I21" s="12">
        <v>4686.46</v>
      </c>
      <c r="J21" s="12">
        <v>5310.98</v>
      </c>
      <c r="K21" s="12">
        <v>4930.72</v>
      </c>
      <c r="L21" s="12">
        <v>5311.14</v>
      </c>
      <c r="M21" s="12">
        <v>5458.74</v>
      </c>
      <c r="N21" s="12">
        <f t="shared" si="9"/>
        <v>66726.55</v>
      </c>
    </row>
    <row r="22" spans="1:17" ht="21" customHeight="1" thickBot="1" x14ac:dyDescent="0.3">
      <c r="A22" s="4" t="s">
        <v>14</v>
      </c>
      <c r="B22" s="15">
        <f>600-300</f>
        <v>300</v>
      </c>
      <c r="C22" s="15">
        <f t="shared" ref="C22:G22" si="10">600-300</f>
        <v>300</v>
      </c>
      <c r="D22" s="15">
        <f t="shared" si="10"/>
        <v>300</v>
      </c>
      <c r="E22" s="15">
        <f t="shared" si="10"/>
        <v>300</v>
      </c>
      <c r="F22" s="15">
        <f t="shared" si="10"/>
        <v>300</v>
      </c>
      <c r="G22" s="15">
        <f t="shared" si="10"/>
        <v>300</v>
      </c>
      <c r="H22" s="15">
        <v>300</v>
      </c>
      <c r="I22" s="15">
        <v>300</v>
      </c>
      <c r="J22" s="15">
        <v>300</v>
      </c>
      <c r="K22" s="15">
        <v>300</v>
      </c>
      <c r="L22" s="15">
        <v>300</v>
      </c>
      <c r="M22" s="15">
        <v>300</v>
      </c>
      <c r="N22" s="12">
        <f t="shared" si="9"/>
        <v>3600</v>
      </c>
      <c r="O22" s="3"/>
    </row>
    <row r="23" spans="1:17" ht="21.75" customHeight="1" thickBot="1" x14ac:dyDescent="0.3">
      <c r="A23" s="16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7" ht="19.5" customHeight="1" thickBot="1" x14ac:dyDescent="0.3">
      <c r="A24" s="4" t="s">
        <v>1</v>
      </c>
      <c r="B24" s="12">
        <f t="shared" ref="B24:M24" si="11">1943.3*0.6</f>
        <v>1165.98</v>
      </c>
      <c r="C24" s="12">
        <f t="shared" si="11"/>
        <v>1165.98</v>
      </c>
      <c r="D24" s="12">
        <f t="shared" si="11"/>
        <v>1165.98</v>
      </c>
      <c r="E24" s="12">
        <f t="shared" si="11"/>
        <v>1165.98</v>
      </c>
      <c r="F24" s="12">
        <f t="shared" si="11"/>
        <v>1165.98</v>
      </c>
      <c r="G24" s="12">
        <f t="shared" si="11"/>
        <v>1165.98</v>
      </c>
      <c r="H24" s="12">
        <f t="shared" si="11"/>
        <v>1165.98</v>
      </c>
      <c r="I24" s="12">
        <f t="shared" si="11"/>
        <v>1165.98</v>
      </c>
      <c r="J24" s="12">
        <f t="shared" si="11"/>
        <v>1165.98</v>
      </c>
      <c r="K24" s="12">
        <f t="shared" si="11"/>
        <v>1165.98</v>
      </c>
      <c r="L24" s="12">
        <f t="shared" si="11"/>
        <v>1165.98</v>
      </c>
      <c r="M24" s="12">
        <f t="shared" si="11"/>
        <v>1165.98</v>
      </c>
      <c r="N24" s="12">
        <f t="shared" ref="N24:N38" si="12">SUM(B24:M24)</f>
        <v>13991.759999999997</v>
      </c>
    </row>
    <row r="25" spans="1:17" ht="22.5" customHeight="1" thickBot="1" x14ac:dyDescent="0.3">
      <c r="A25" s="4" t="s">
        <v>2</v>
      </c>
      <c r="B25" s="12">
        <f t="shared" ref="B25" si="13">1943.3*0.17</f>
        <v>330.36099999999999</v>
      </c>
      <c r="C25" s="12">
        <f>1943.3*0.2</f>
        <v>388.66</v>
      </c>
      <c r="D25" s="12">
        <f>1943.3*0.2</f>
        <v>388.66</v>
      </c>
      <c r="E25" s="12">
        <f t="shared" ref="E25:M25" si="14">1943.3*0.2</f>
        <v>388.66</v>
      </c>
      <c r="F25" s="12">
        <f t="shared" si="14"/>
        <v>388.66</v>
      </c>
      <c r="G25" s="12">
        <f t="shared" si="14"/>
        <v>388.66</v>
      </c>
      <c r="H25" s="12">
        <f t="shared" si="14"/>
        <v>388.66</v>
      </c>
      <c r="I25" s="12">
        <f t="shared" si="14"/>
        <v>388.66</v>
      </c>
      <c r="J25" s="12">
        <f t="shared" si="14"/>
        <v>388.66</v>
      </c>
      <c r="K25" s="12">
        <f t="shared" si="14"/>
        <v>388.66</v>
      </c>
      <c r="L25" s="12">
        <f t="shared" si="14"/>
        <v>388.66</v>
      </c>
      <c r="M25" s="12">
        <f t="shared" si="14"/>
        <v>388.66</v>
      </c>
      <c r="N25" s="12">
        <f t="shared" si="12"/>
        <v>4605.6209999999992</v>
      </c>
    </row>
    <row r="26" spans="1:17" ht="21" customHeight="1" thickBot="1" x14ac:dyDescent="0.3">
      <c r="A26" s="4" t="s">
        <v>3</v>
      </c>
      <c r="B26" s="12">
        <f>44866.24*2.3%</f>
        <v>1031.9235199999998</v>
      </c>
      <c r="C26" s="12">
        <f>48589.91*2.6%</f>
        <v>1263.3376600000001</v>
      </c>
      <c r="D26" s="12">
        <f>48982.51*2.6%</f>
        <v>1273.5452600000001</v>
      </c>
      <c r="E26" s="12">
        <f>48177.66*2.6%</f>
        <v>1252.6191600000002</v>
      </c>
      <c r="F26" s="12">
        <f>46284.14*2.6%</f>
        <v>1203.3876400000001</v>
      </c>
      <c r="G26" s="12">
        <f>54573.67*2.6%</f>
        <v>1418.91542</v>
      </c>
      <c r="H26" s="12">
        <f>59345.21*2.6%</f>
        <v>1542.9754600000001</v>
      </c>
      <c r="I26" s="12">
        <f>54996.51*2.6%</f>
        <v>1429.9092600000001</v>
      </c>
      <c r="J26" s="12">
        <f>54996.51*2.6%</f>
        <v>1429.9092600000001</v>
      </c>
      <c r="K26" s="12">
        <f>54996.51*2.6%</f>
        <v>1429.9092600000001</v>
      </c>
      <c r="L26" s="12">
        <f>63008.62*2.6%</f>
        <v>1638.2241200000003</v>
      </c>
      <c r="M26" s="12">
        <f>63850.08*2.6%</f>
        <v>1660.1020800000001</v>
      </c>
      <c r="N26" s="12">
        <f t="shared" si="12"/>
        <v>16574.758100000003</v>
      </c>
    </row>
    <row r="27" spans="1:17" ht="23.25" customHeight="1" thickBot="1" x14ac:dyDescent="0.3">
      <c r="A27" s="4" t="s">
        <v>4</v>
      </c>
      <c r="B27" s="12">
        <f>40339.9*3%</f>
        <v>1210.1969999999999</v>
      </c>
      <c r="C27" s="12">
        <f>37719.58*3%</f>
        <v>1131.5874000000001</v>
      </c>
      <c r="D27" s="12">
        <f>41661.74*3%</f>
        <v>1249.8521999999998</v>
      </c>
      <c r="E27" s="12">
        <f>49022.27*3%</f>
        <v>1470.6680999999999</v>
      </c>
      <c r="F27" s="12">
        <f>49144.8*3%</f>
        <v>1474.3440000000001</v>
      </c>
      <c r="G27" s="12">
        <f>104395.57*3%</f>
        <v>3131.8670999999999</v>
      </c>
      <c r="H27" s="12">
        <f>55013.82*3%</f>
        <v>1650.4145999999998</v>
      </c>
      <c r="I27" s="12">
        <f>52479.04*3%</f>
        <v>1574.3712</v>
      </c>
      <c r="J27" s="12">
        <f>50988.37*3%</f>
        <v>1529.6511</v>
      </c>
      <c r="K27" s="12">
        <f>55126.83*3%</f>
        <v>1653.8049000000001</v>
      </c>
      <c r="L27" s="12">
        <f>52337.89*3%</f>
        <v>1570.1367</v>
      </c>
      <c r="M27" s="12">
        <f>64904.2*3%</f>
        <v>1947.1259999999997</v>
      </c>
      <c r="N27" s="12">
        <f t="shared" si="12"/>
        <v>19594.020299999996</v>
      </c>
    </row>
    <row r="28" spans="1:17" ht="23.25" customHeight="1" thickBot="1" x14ac:dyDescent="0.3">
      <c r="A28" s="4" t="s">
        <v>9</v>
      </c>
      <c r="B28" s="12">
        <f>1943.3*12</f>
        <v>23319.599999999999</v>
      </c>
      <c r="C28" s="12">
        <f t="shared" ref="C28:M28" si="15">1943.3*12</f>
        <v>23319.599999999999</v>
      </c>
      <c r="D28" s="12">
        <f t="shared" si="15"/>
        <v>23319.599999999999</v>
      </c>
      <c r="E28" s="12">
        <f t="shared" si="15"/>
        <v>23319.599999999999</v>
      </c>
      <c r="F28" s="12">
        <f t="shared" si="15"/>
        <v>23319.599999999999</v>
      </c>
      <c r="G28" s="12">
        <f t="shared" si="15"/>
        <v>23319.599999999999</v>
      </c>
      <c r="H28" s="12">
        <f t="shared" si="15"/>
        <v>23319.599999999999</v>
      </c>
      <c r="I28" s="12">
        <f t="shared" si="15"/>
        <v>23319.599999999999</v>
      </c>
      <c r="J28" s="12">
        <f t="shared" si="15"/>
        <v>23319.599999999999</v>
      </c>
      <c r="K28" s="12">
        <f t="shared" si="15"/>
        <v>23319.599999999999</v>
      </c>
      <c r="L28" s="12">
        <f t="shared" si="15"/>
        <v>23319.599999999999</v>
      </c>
      <c r="M28" s="12">
        <f t="shared" si="15"/>
        <v>23319.599999999999</v>
      </c>
      <c r="N28" s="12">
        <f t="shared" si="12"/>
        <v>279835.2</v>
      </c>
    </row>
    <row r="29" spans="1:17" ht="26.25" customHeight="1" thickBot="1" x14ac:dyDescent="0.3">
      <c r="A29" s="4" t="s">
        <v>19</v>
      </c>
      <c r="B29" s="12">
        <v>1432.01</v>
      </c>
      <c r="C29" s="12">
        <v>1432.01</v>
      </c>
      <c r="D29" s="12">
        <v>1432.01</v>
      </c>
      <c r="E29" s="12">
        <v>1432.01</v>
      </c>
      <c r="F29" s="12">
        <v>1432.01</v>
      </c>
      <c r="G29" s="12">
        <v>1432.01</v>
      </c>
      <c r="H29" s="12">
        <v>1635.99</v>
      </c>
      <c r="I29" s="12">
        <v>1635.99</v>
      </c>
      <c r="J29" s="12">
        <v>1635.99</v>
      </c>
      <c r="K29" s="12">
        <v>1635.99</v>
      </c>
      <c r="L29" s="12">
        <v>1635.99</v>
      </c>
      <c r="M29" s="12">
        <v>1635.99</v>
      </c>
      <c r="N29" s="12">
        <f t="shared" si="12"/>
        <v>18408</v>
      </c>
    </row>
    <row r="30" spans="1:17" ht="26.25" customHeight="1" thickBot="1" x14ac:dyDescent="0.3">
      <c r="A30" s="4" t="s">
        <v>20</v>
      </c>
      <c r="B30" s="12">
        <v>811.88</v>
      </c>
      <c r="C30" s="12">
        <v>811.88</v>
      </c>
      <c r="D30" s="12">
        <v>811.88</v>
      </c>
      <c r="E30" s="12">
        <v>811.88</v>
      </c>
      <c r="F30" s="12">
        <v>811.88</v>
      </c>
      <c r="G30" s="12">
        <v>811.88</v>
      </c>
      <c r="H30" s="12">
        <v>1055.49</v>
      </c>
      <c r="I30" s="12">
        <v>1055.49</v>
      </c>
      <c r="J30" s="12">
        <v>1055.49</v>
      </c>
      <c r="K30" s="12">
        <v>1055.49</v>
      </c>
      <c r="L30" s="12">
        <v>1055.49</v>
      </c>
      <c r="M30" s="12">
        <v>1055.49</v>
      </c>
      <c r="N30" s="12">
        <f t="shared" si="12"/>
        <v>11204.22</v>
      </c>
    </row>
    <row r="31" spans="1:17" ht="26.25" customHeight="1" thickBot="1" x14ac:dyDescent="0.3">
      <c r="A31" s="4" t="s">
        <v>21</v>
      </c>
      <c r="B31" s="12">
        <v>3732.72</v>
      </c>
      <c r="C31" s="12">
        <v>4819.93</v>
      </c>
      <c r="D31" s="12">
        <v>3320.49</v>
      </c>
      <c r="E31" s="12">
        <v>1426.95</v>
      </c>
      <c r="F31" s="12">
        <v>0</v>
      </c>
      <c r="G31" s="12">
        <v>4552.6499999999996</v>
      </c>
      <c r="H31" s="12">
        <v>0</v>
      </c>
      <c r="I31" s="12">
        <v>0</v>
      </c>
      <c r="J31" s="12">
        <v>0</v>
      </c>
      <c r="K31" s="12">
        <v>1968.6</v>
      </c>
      <c r="L31" s="12">
        <v>8853.59</v>
      </c>
      <c r="M31" s="12">
        <v>489.6</v>
      </c>
      <c r="N31" s="12">
        <f t="shared" si="12"/>
        <v>29164.529999999995</v>
      </c>
    </row>
    <row r="32" spans="1:17" ht="26.25" customHeight="1" thickBot="1" x14ac:dyDescent="0.3">
      <c r="A32" s="4" t="s">
        <v>24</v>
      </c>
      <c r="B32" s="12">
        <v>546.1</v>
      </c>
      <c r="C32" s="12">
        <v>546.1</v>
      </c>
      <c r="D32" s="12">
        <v>546.1</v>
      </c>
      <c r="E32" s="12">
        <v>546.1</v>
      </c>
      <c r="F32" s="12">
        <v>546.1</v>
      </c>
      <c r="G32" s="12">
        <v>546.1</v>
      </c>
      <c r="H32" s="12">
        <v>602.67999999999995</v>
      </c>
      <c r="I32" s="12">
        <v>602.67999999999995</v>
      </c>
      <c r="J32" s="12">
        <v>602.67999999999995</v>
      </c>
      <c r="K32" s="12">
        <v>602.67999999999995</v>
      </c>
      <c r="L32" s="12">
        <v>602.67999999999995</v>
      </c>
      <c r="M32" s="12">
        <v>602.67999999999995</v>
      </c>
      <c r="N32" s="12">
        <f t="shared" si="12"/>
        <v>6892.6800000000012</v>
      </c>
    </row>
    <row r="33" spans="1:14" ht="22.5" customHeight="1" thickBot="1" x14ac:dyDescent="0.3">
      <c r="A33" s="4" t="s">
        <v>6</v>
      </c>
      <c r="B33" s="12">
        <f t="shared" ref="B33:F33" si="16">1943.3*2.85</f>
        <v>5538.4049999999997</v>
      </c>
      <c r="C33" s="12">
        <f t="shared" si="16"/>
        <v>5538.4049999999997</v>
      </c>
      <c r="D33" s="12">
        <f t="shared" si="16"/>
        <v>5538.4049999999997</v>
      </c>
      <c r="E33" s="12">
        <f t="shared" si="16"/>
        <v>5538.4049999999997</v>
      </c>
      <c r="F33" s="12">
        <f t="shared" si="16"/>
        <v>5538.4049999999997</v>
      </c>
      <c r="G33" s="12">
        <f>1943.3*3.6</f>
        <v>6995.88</v>
      </c>
      <c r="H33" s="12">
        <f t="shared" ref="H33:M33" si="17">1943.3*3.6</f>
        <v>6995.88</v>
      </c>
      <c r="I33" s="12">
        <f t="shared" si="17"/>
        <v>6995.88</v>
      </c>
      <c r="J33" s="12">
        <f t="shared" si="17"/>
        <v>6995.88</v>
      </c>
      <c r="K33" s="12">
        <f t="shared" si="17"/>
        <v>6995.88</v>
      </c>
      <c r="L33" s="12">
        <f t="shared" si="17"/>
        <v>6995.88</v>
      </c>
      <c r="M33" s="12">
        <f t="shared" si="17"/>
        <v>6995.88</v>
      </c>
      <c r="N33" s="12">
        <f t="shared" si="12"/>
        <v>76663.184999999998</v>
      </c>
    </row>
    <row r="34" spans="1:14" ht="25.2" customHeight="1" thickBot="1" x14ac:dyDescent="0.3">
      <c r="A34" s="4" t="s">
        <v>28</v>
      </c>
      <c r="B34" s="12">
        <v>4802.28</v>
      </c>
      <c r="C34" s="12">
        <v>4355.1400000000003</v>
      </c>
      <c r="D34" s="12">
        <v>4167.4399999999996</v>
      </c>
      <c r="E34" s="12">
        <v>4199.1899999999996</v>
      </c>
      <c r="F34" s="12">
        <v>4590.33</v>
      </c>
      <c r="G34" s="12">
        <v>5396.9</v>
      </c>
      <c r="H34" s="12">
        <v>8001.81</v>
      </c>
      <c r="I34" s="12">
        <v>4982.7</v>
      </c>
      <c r="J34" s="12">
        <v>4077.46</v>
      </c>
      <c r="K34" s="12">
        <v>4620.9799999999996</v>
      </c>
      <c r="L34" s="12">
        <v>4289.72</v>
      </c>
      <c r="M34" s="12">
        <v>4620.1400000000003</v>
      </c>
      <c r="N34" s="12">
        <f t="shared" si="12"/>
        <v>58104.09</v>
      </c>
    </row>
    <row r="35" spans="1:14" ht="25.2" customHeight="1" thickBot="1" x14ac:dyDescent="0.3">
      <c r="A35" s="4" t="s">
        <v>29</v>
      </c>
      <c r="B35" s="12">
        <v>718</v>
      </c>
      <c r="C35" s="12">
        <v>651</v>
      </c>
      <c r="D35" s="12">
        <v>623</v>
      </c>
      <c r="E35" s="12">
        <v>628</v>
      </c>
      <c r="F35" s="12">
        <v>686</v>
      </c>
      <c r="G35" s="12">
        <v>806</v>
      </c>
      <c r="H35" s="12">
        <v>1196</v>
      </c>
      <c r="I35" s="12">
        <v>745</v>
      </c>
      <c r="J35" s="12">
        <v>609</v>
      </c>
      <c r="K35" s="12">
        <v>690</v>
      </c>
      <c r="L35" s="12">
        <v>641</v>
      </c>
      <c r="M35" s="12">
        <v>691</v>
      </c>
      <c r="N35" s="12">
        <f t="shared" si="12"/>
        <v>8684</v>
      </c>
    </row>
    <row r="36" spans="1:14" ht="25.2" customHeight="1" thickBot="1" x14ac:dyDescent="0.3">
      <c r="A36" s="4" t="s">
        <v>43</v>
      </c>
      <c r="B36" s="12">
        <v>525.17999999999995</v>
      </c>
      <c r="C36" s="12">
        <v>593.67999999999995</v>
      </c>
      <c r="D36" s="12">
        <v>593.67999999999995</v>
      </c>
      <c r="E36" s="12">
        <v>593.67999999999995</v>
      </c>
      <c r="F36" s="12">
        <v>593.67999999999995</v>
      </c>
      <c r="G36" s="12">
        <v>593.67999999999995</v>
      </c>
      <c r="H36" s="12">
        <v>593.67999999999995</v>
      </c>
      <c r="I36" s="12">
        <v>593.67999999999995</v>
      </c>
      <c r="J36" s="12">
        <v>593.67999999999995</v>
      </c>
      <c r="K36" s="12">
        <v>593.67999999999995</v>
      </c>
      <c r="L36" s="12">
        <v>593.67999999999995</v>
      </c>
      <c r="M36" s="12">
        <v>593.67999999999995</v>
      </c>
      <c r="N36" s="12">
        <f t="shared" si="12"/>
        <v>7055.6600000000008</v>
      </c>
    </row>
    <row r="37" spans="1:14" ht="24.75" customHeight="1" thickBot="1" x14ac:dyDescent="0.3">
      <c r="A37" s="4" t="s">
        <v>27</v>
      </c>
      <c r="B37" s="12">
        <v>1000</v>
      </c>
      <c r="C37" s="12">
        <v>1000</v>
      </c>
      <c r="D37" s="12">
        <v>1000</v>
      </c>
      <c r="E37" s="12">
        <v>1000</v>
      </c>
      <c r="F37" s="12">
        <v>1000</v>
      </c>
      <c r="G37" s="12">
        <v>1000</v>
      </c>
      <c r="H37" s="12">
        <v>1000</v>
      </c>
      <c r="I37" s="12">
        <v>1000</v>
      </c>
      <c r="J37" s="12">
        <v>1000</v>
      </c>
      <c r="K37" s="12">
        <v>1000</v>
      </c>
      <c r="L37" s="12">
        <v>1000</v>
      </c>
      <c r="M37" s="12">
        <v>1000</v>
      </c>
      <c r="N37" s="12">
        <f>SUM(B37:M37)</f>
        <v>12000</v>
      </c>
    </row>
    <row r="38" spans="1:14" ht="24" customHeight="1" thickBot="1" x14ac:dyDescent="0.3">
      <c r="A38" s="4" t="s">
        <v>10</v>
      </c>
      <c r="B38" s="12">
        <f>5832.6+4173.4</f>
        <v>10006</v>
      </c>
      <c r="C38" s="12">
        <f>13440.8</f>
        <v>13440.8</v>
      </c>
      <c r="D38" s="12">
        <f>2690.8</f>
        <v>2690.8</v>
      </c>
      <c r="E38" s="12">
        <v>0</v>
      </c>
      <c r="F38" s="12">
        <v>0</v>
      </c>
      <c r="G38" s="12">
        <v>0</v>
      </c>
      <c r="H38" s="12">
        <f>24165</f>
        <v>24165</v>
      </c>
      <c r="I38" s="12">
        <v>0</v>
      </c>
      <c r="J38" s="12">
        <f>3206.1</f>
        <v>3206.1</v>
      </c>
      <c r="K38" s="12">
        <v>0</v>
      </c>
      <c r="L38" s="12">
        <f>7700</f>
        <v>7700</v>
      </c>
      <c r="M38" s="12">
        <v>0</v>
      </c>
      <c r="N38" s="12">
        <f t="shared" si="12"/>
        <v>61208.7</v>
      </c>
    </row>
    <row r="39" spans="1:14" ht="22.5" customHeight="1" thickBot="1" x14ac:dyDescent="0.3">
      <c r="A39" s="10" t="s">
        <v>22</v>
      </c>
      <c r="B39" s="11">
        <f t="shared" ref="B39:M39" si="18">SUM(B24:B38)</f>
        <v>56170.636519999993</v>
      </c>
      <c r="C39" s="11">
        <f t="shared" si="18"/>
        <v>60458.110059999992</v>
      </c>
      <c r="D39" s="11">
        <f t="shared" si="18"/>
        <v>48121.442459999998</v>
      </c>
      <c r="E39" s="11">
        <f t="shared" si="18"/>
        <v>43773.742259999999</v>
      </c>
      <c r="F39" s="11">
        <f t="shared" si="18"/>
        <v>42750.376640000002</v>
      </c>
      <c r="G39" s="11">
        <f t="shared" si="18"/>
        <v>51560.122519999997</v>
      </c>
      <c r="H39" s="11">
        <f t="shared" si="18"/>
        <v>73314.160059999995</v>
      </c>
      <c r="I39" s="11">
        <f t="shared" si="18"/>
        <v>45489.940459999998</v>
      </c>
      <c r="J39" s="11">
        <f t="shared" si="18"/>
        <v>47610.08036</v>
      </c>
      <c r="K39" s="11">
        <f t="shared" si="18"/>
        <v>47121.254160000004</v>
      </c>
      <c r="L39" s="11">
        <f t="shared" si="18"/>
        <v>61450.630819999998</v>
      </c>
      <c r="M39" s="11">
        <f t="shared" si="18"/>
        <v>46165.928079999998</v>
      </c>
      <c r="N39" s="11">
        <f>SUM(B39:M39)</f>
        <v>623986.42440000002</v>
      </c>
    </row>
    <row r="40" spans="1:14" ht="23.25" customHeight="1" thickBot="1" x14ac:dyDescent="0.3">
      <c r="A40" s="4" t="s">
        <v>5</v>
      </c>
      <c r="B40" s="19">
        <f t="shared" ref="B40:N40" si="19">B15-B39</f>
        <v>-15530.736519999999</v>
      </c>
      <c r="C40" s="19">
        <f t="shared" si="19"/>
        <v>-22438.53005999999</v>
      </c>
      <c r="D40" s="19">
        <f t="shared" si="19"/>
        <v>-6159.7024599999932</v>
      </c>
      <c r="E40" s="19">
        <f t="shared" si="19"/>
        <v>5548.527740000005</v>
      </c>
      <c r="F40" s="19">
        <f t="shared" si="19"/>
        <v>6694.4233599999934</v>
      </c>
      <c r="G40" s="19">
        <f t="shared" si="19"/>
        <v>53135.44748000001</v>
      </c>
      <c r="H40" s="19">
        <f t="shared" si="19"/>
        <v>-18000.340059999995</v>
      </c>
      <c r="I40" s="19">
        <f t="shared" si="19"/>
        <v>7289.0995400000029</v>
      </c>
      <c r="J40" s="19">
        <f t="shared" si="19"/>
        <v>3678.2896399999954</v>
      </c>
      <c r="K40" s="19">
        <f t="shared" si="19"/>
        <v>8305.5758399999977</v>
      </c>
      <c r="L40" s="19">
        <f t="shared" si="19"/>
        <v>-8812.7408199999918</v>
      </c>
      <c r="M40" s="19">
        <f t="shared" si="19"/>
        <v>19038.271919999999</v>
      </c>
      <c r="N40" s="12">
        <f t="shared" si="19"/>
        <v>32747.585599999875</v>
      </c>
    </row>
    <row r="41" spans="1:14" ht="23.25" customHeight="1" thickBot="1" x14ac:dyDescent="0.3">
      <c r="A41" s="4" t="s">
        <v>7</v>
      </c>
      <c r="B41" s="15">
        <f t="shared" ref="B41:N41" si="20">B5+B40</f>
        <v>32844.133480000004</v>
      </c>
      <c r="C41" s="15">
        <f t="shared" si="20"/>
        <v>10405.603420000014</v>
      </c>
      <c r="D41" s="15">
        <f t="shared" si="20"/>
        <v>4245.9009600000209</v>
      </c>
      <c r="E41" s="15">
        <f t="shared" si="20"/>
        <v>9794.4287000000259</v>
      </c>
      <c r="F41" s="15">
        <f t="shared" si="20"/>
        <v>16488.852060000019</v>
      </c>
      <c r="G41" s="15">
        <f t="shared" si="20"/>
        <v>69624.299540000036</v>
      </c>
      <c r="H41" s="15">
        <f t="shared" si="20"/>
        <v>51623.959480000041</v>
      </c>
      <c r="I41" s="15">
        <f t="shared" si="20"/>
        <v>58913.059020000044</v>
      </c>
      <c r="J41" s="15">
        <f t="shared" si="20"/>
        <v>62591.34866000004</v>
      </c>
      <c r="K41" s="15">
        <f t="shared" si="20"/>
        <v>70896.924500000037</v>
      </c>
      <c r="L41" s="15">
        <f t="shared" si="20"/>
        <v>62084.183680000046</v>
      </c>
      <c r="M41" s="15">
        <f t="shared" si="20"/>
        <v>81122.455600000045</v>
      </c>
      <c r="N41" s="15">
        <f t="shared" si="20"/>
        <v>81122.45559999987</v>
      </c>
    </row>
    <row r="42" spans="1:14" ht="27" customHeight="1" thickBot="1" x14ac:dyDescent="0.3">
      <c r="A42" s="16" t="s">
        <v>11</v>
      </c>
      <c r="B42" s="20">
        <f>B6+B15-B7</f>
        <v>-94365.61</v>
      </c>
      <c r="C42" s="20">
        <f t="shared" ref="C42:N42" si="21">C6+C15-C7</f>
        <v>-105235.93999999999</v>
      </c>
      <c r="D42" s="20">
        <f t="shared" si="21"/>
        <v>-112556.70999999998</v>
      </c>
      <c r="E42" s="20">
        <f t="shared" si="21"/>
        <v>-111712.09999999996</v>
      </c>
      <c r="F42" s="20">
        <f t="shared" si="21"/>
        <v>-108851.43999999996</v>
      </c>
      <c r="G42" s="20">
        <f t="shared" si="21"/>
        <v>-59029.539999999943</v>
      </c>
      <c r="H42" s="20">
        <f t="shared" si="21"/>
        <v>-63360.929999999935</v>
      </c>
      <c r="I42" s="20">
        <f t="shared" si="21"/>
        <v>-65878.399999999936</v>
      </c>
      <c r="J42" s="20">
        <f t="shared" si="21"/>
        <v>-69886.53999999995</v>
      </c>
      <c r="K42" s="20">
        <f t="shared" si="21"/>
        <v>-69756.219999999943</v>
      </c>
      <c r="L42" s="20">
        <f t="shared" si="21"/>
        <v>-80426.949999999939</v>
      </c>
      <c r="M42" s="20">
        <f t="shared" si="21"/>
        <v>-79372.829999999944</v>
      </c>
      <c r="N42" s="20">
        <f t="shared" si="21"/>
        <v>-79372.830000000075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2026-02-16T09:19:39Z</cp:lastPrinted>
  <dcterms:created xsi:type="dcterms:W3CDTF">2011-06-06T03:25:48Z</dcterms:created>
  <dcterms:modified xsi:type="dcterms:W3CDTF">2026-02-16T09:25:36Z</dcterms:modified>
</cp:coreProperties>
</file>