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/>
</workbook>
</file>

<file path=xl/calcChain.xml><?xml version="1.0" encoding="utf-8"?>
<calcChain xmlns="http://schemas.openxmlformats.org/spreadsheetml/2006/main">
  <c r="M37" i="1" l="1"/>
  <c r="K37" i="1" l="1"/>
  <c r="K32" i="1" l="1"/>
  <c r="L32" i="1"/>
  <c r="M32" i="1"/>
  <c r="K29" i="1"/>
  <c r="L29" i="1"/>
  <c r="M29" i="1"/>
  <c r="M27" i="1" l="1"/>
  <c r="M26" i="1"/>
  <c r="L27" i="1" l="1"/>
  <c r="L26" i="1"/>
  <c r="K27" i="1" l="1"/>
  <c r="K26" i="1"/>
  <c r="K33" i="1" l="1"/>
  <c r="L33" i="1"/>
  <c r="M33" i="1"/>
  <c r="K28" i="1"/>
  <c r="L28" i="1"/>
  <c r="M28" i="1"/>
  <c r="K25" i="1"/>
  <c r="L25" i="1"/>
  <c r="M25" i="1"/>
  <c r="K24" i="1"/>
  <c r="L24" i="1"/>
  <c r="M24" i="1"/>
  <c r="J37" i="1" l="1"/>
  <c r="I32" i="1" l="1"/>
  <c r="J32" i="1"/>
  <c r="H32" i="1"/>
  <c r="I29" i="1"/>
  <c r="J29" i="1"/>
  <c r="H29" i="1"/>
  <c r="I37" i="1" l="1"/>
  <c r="J27" i="1" l="1"/>
  <c r="J26" i="1"/>
  <c r="I27" i="1" l="1"/>
  <c r="I26" i="1"/>
  <c r="H27" i="1" l="1"/>
  <c r="H28" i="1"/>
  <c r="I28" i="1"/>
  <c r="J28" i="1"/>
  <c r="H26" i="1"/>
  <c r="H25" i="1"/>
  <c r="I25" i="1"/>
  <c r="J25" i="1"/>
  <c r="H24" i="1"/>
  <c r="I24" i="1"/>
  <c r="J24" i="1"/>
  <c r="I33" i="1" l="1"/>
  <c r="J33" i="1"/>
  <c r="H33" i="1"/>
  <c r="E32" i="1" l="1"/>
  <c r="F32" i="1"/>
  <c r="G32" i="1"/>
  <c r="E29" i="1"/>
  <c r="F29" i="1"/>
  <c r="G29" i="1"/>
  <c r="F37" i="1" l="1"/>
  <c r="G27" i="1" l="1"/>
  <c r="G16" i="1"/>
  <c r="G26" i="1"/>
  <c r="F27" i="1" l="1"/>
  <c r="F26" i="1"/>
  <c r="E27" i="1" l="1"/>
  <c r="E26" i="1"/>
  <c r="E33" i="1" l="1"/>
  <c r="F33" i="1"/>
  <c r="G33" i="1"/>
  <c r="E28" i="1"/>
  <c r="F28" i="1"/>
  <c r="G28" i="1"/>
  <c r="E25" i="1"/>
  <c r="F25" i="1"/>
  <c r="G25" i="1"/>
  <c r="E24" i="1"/>
  <c r="F24" i="1"/>
  <c r="G24" i="1"/>
  <c r="C32" i="1" l="1"/>
  <c r="D32" i="1"/>
  <c r="B32" i="1"/>
  <c r="C29" i="1"/>
  <c r="D29" i="1"/>
  <c r="B29" i="1"/>
  <c r="D37" i="1" l="1"/>
  <c r="B37" i="1" l="1"/>
  <c r="D26" i="1" l="1"/>
  <c r="C28" i="1" l="1"/>
  <c r="D28" i="1"/>
  <c r="B28" i="1"/>
  <c r="C26" i="1"/>
  <c r="D25" i="1"/>
  <c r="C25" i="1"/>
  <c r="D27" i="1" l="1"/>
  <c r="C27" i="1" l="1"/>
  <c r="C16" i="1"/>
  <c r="N20" i="1"/>
  <c r="N12" i="1"/>
  <c r="C8" i="1"/>
  <c r="B27" i="1" l="1"/>
  <c r="B26" i="1"/>
  <c r="C33" i="1" l="1"/>
  <c r="D33" i="1"/>
  <c r="C24" i="1"/>
  <c r="D24" i="1"/>
  <c r="B33" i="1"/>
  <c r="B25" i="1"/>
  <c r="B24" i="1"/>
  <c r="N25" i="1" l="1"/>
  <c r="N26" i="1"/>
  <c r="N27" i="1"/>
  <c r="N28" i="1"/>
  <c r="N29" i="1"/>
  <c r="N30" i="1"/>
  <c r="N31" i="1"/>
  <c r="N24" i="1"/>
  <c r="N32" i="1"/>
  <c r="N33" i="1"/>
  <c r="N35" i="1" l="1"/>
  <c r="N36" i="1"/>
  <c r="N6" i="1" l="1"/>
  <c r="N5" i="1"/>
  <c r="L7" i="1" l="1"/>
  <c r="N34" i="1"/>
  <c r="N37" i="1"/>
  <c r="N17" i="1"/>
  <c r="N18" i="1"/>
  <c r="N19" i="1"/>
  <c r="N21" i="1"/>
  <c r="N22" i="1"/>
  <c r="N16" i="1"/>
  <c r="K15" i="1"/>
  <c r="L15" i="1"/>
  <c r="M15" i="1"/>
  <c r="N9" i="1"/>
  <c r="N10" i="1"/>
  <c r="N11" i="1"/>
  <c r="N13" i="1"/>
  <c r="N14" i="1"/>
  <c r="N8" i="1"/>
  <c r="K7" i="1"/>
  <c r="M7" i="1"/>
  <c r="M38" i="1" l="1"/>
  <c r="M39" i="1" s="1"/>
  <c r="L38" i="1"/>
  <c r="L39" i="1" s="1"/>
  <c r="K38" i="1"/>
  <c r="K39" i="1" l="1"/>
  <c r="H15" i="1" l="1"/>
  <c r="I15" i="1"/>
  <c r="J15" i="1"/>
  <c r="H7" i="1"/>
  <c r="I7" i="1"/>
  <c r="J7" i="1"/>
  <c r="J38" i="1" l="1"/>
  <c r="J39" i="1" s="1"/>
  <c r="I38" i="1"/>
  <c r="I39" i="1" s="1"/>
  <c r="H38" i="1" l="1"/>
  <c r="E15" i="1"/>
  <c r="F15" i="1"/>
  <c r="G15" i="1"/>
  <c r="E7" i="1"/>
  <c r="F7" i="1"/>
  <c r="G7" i="1"/>
  <c r="D15" i="1"/>
  <c r="D7" i="1"/>
  <c r="C15" i="1"/>
  <c r="C7" i="1"/>
  <c r="B15" i="1"/>
  <c r="B7" i="1"/>
  <c r="G38" i="1" l="1"/>
  <c r="G39" i="1" s="1"/>
  <c r="F38" i="1"/>
  <c r="F39" i="1" s="1"/>
  <c r="D38" i="1"/>
  <c r="C38" i="1"/>
  <c r="N15" i="1"/>
  <c r="N7" i="1"/>
  <c r="E38" i="1"/>
  <c r="B38" i="1"/>
  <c r="H39" i="1"/>
  <c r="B41" i="1"/>
  <c r="C6" i="1" s="1"/>
  <c r="C41" i="1" s="1"/>
  <c r="D6" i="1" s="1"/>
  <c r="N38" i="1" l="1"/>
  <c r="E39" i="1"/>
  <c r="N41" i="1"/>
  <c r="D41" i="1"/>
  <c r="E6" i="1" s="1"/>
  <c r="B39" i="1"/>
  <c r="D39" i="1"/>
  <c r="B40" i="1" l="1"/>
  <c r="C5" i="1" s="1"/>
  <c r="E41" i="1"/>
  <c r="F6" i="1" s="1"/>
  <c r="C39" i="1"/>
  <c r="N39" i="1"/>
  <c r="N40" i="1" s="1"/>
  <c r="C40" i="1" l="1"/>
  <c r="D5" i="1" s="1"/>
  <c r="D40" i="1" s="1"/>
  <c r="E5" i="1" s="1"/>
  <c r="E40" i="1" s="1"/>
  <c r="F41" i="1"/>
  <c r="G6" i="1" s="1"/>
  <c r="G41" i="1" s="1"/>
  <c r="H6" i="1" l="1"/>
  <c r="F5" i="1"/>
  <c r="F40" i="1" s="1"/>
  <c r="H41" i="1" l="1"/>
  <c r="I6" i="1" s="1"/>
  <c r="G5" i="1"/>
  <c r="G40" i="1" s="1"/>
  <c r="I41" i="1" l="1"/>
  <c r="J6" i="1" s="1"/>
  <c r="J41" i="1" s="1"/>
  <c r="K6" i="1" s="1"/>
  <c r="K41" i="1" s="1"/>
  <c r="H5" i="1"/>
  <c r="H40" i="1" s="1"/>
  <c r="I5" i="1" l="1"/>
  <c r="I40" i="1" s="1"/>
  <c r="L6" i="1"/>
  <c r="L41" i="1" s="1"/>
  <c r="J5" i="1" l="1"/>
  <c r="J40" i="1" s="1"/>
  <c r="M6" i="1"/>
  <c r="M41" i="1" s="1"/>
  <c r="K5" i="1" l="1"/>
  <c r="K40" i="1" s="1"/>
  <c r="L5" i="1" l="1"/>
  <c r="L40" i="1" s="1"/>
  <c r="M5" i="1" l="1"/>
  <c r="M40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<sst xmlns="http://schemas.openxmlformats.org/spreadsheetml/2006/main" count="52" uniqueCount="44">
  <si>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</si>
  <si>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</si>
  <si>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</si>
  <si>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</si>
  <si>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</si>
  <si>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</si>
  <si>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</si>
  <si>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</si>
  <si>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</si>
  <si>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</si>
  <si>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</si>
  <si>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</si>
  <si>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</si>
  <si>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</si>
  <si>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</si>
  <si>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</si>
  <si>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</si>
  <si>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</si>
  <si>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</si>
  <si>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</si>
  <si>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</si>
  <si>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</si>
  <si>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</si>
  <si>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</si>
  <si>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</si>
  <si>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</si>
  <si>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</si>
  <si>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</si>
  <si>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</si>
  <si>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</si>
  <si>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</si>
  <si>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</si>
  <si>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</si>
  <si>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</si>
  <si>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</si>
  <si>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</si>
  <si>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</si>
  <si>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</si>
  <si>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</si>
  <si>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</si>
  <si>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</si>
  <si>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</si>
  <si>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</t>
  </si>
  <si>
    <t xml:space="preserve">                 ОТЧЕТ по дому Матросова, 67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</si>
</sst>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topLeftCell="A25" zoomScale="75" workbookViewId="0">
      <selection activeCell="A25" sqref="A1:H1048576"/>
    </sheetView>
  </sheetViews>
  <sheetFormatPr defaultRowHeight="13.2" x14ac:dyDescent="0.25"/>
  <cols>
    <col min="1" max="1" width="58.6640625" customWidth="1"/>
    <col min="2" max="2" width="14.109375" customWidth="1"/>
    <col min="3" max="3" width="13.44140625" customWidth="1"/>
    <col min="4" max="4" width="13.6640625" customWidth="1"/>
    <col min="5" max="5" width="14.44140625" customWidth="1"/>
    <col min="6" max="6" width="14.6640625" customWidth="1"/>
    <col min="7" max="8" width="14.44140625" customWidth="1"/>
    <col min="9" max="9" width="14.109375" customWidth="1"/>
    <col min="10" max="13" width="13.88671875" customWidth="1"/>
    <col min="14" max="14" width="15.88671875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-514582.56</v>
      </c>
      <c r="C5" s="8">
        <f t="shared" ref="C5:D6" si="0">B40</f>
        <v>-531181.94099999999</v>
      </c>
      <c r="D5" s="8">
        <f t="shared" si="0"/>
        <v>-533348.80050000001</v>
      </c>
      <c r="E5" s="8">
        <f t="shared" ref="E5:E6" si="1">D40</f>
        <v>-592271.18091999996</v>
      </c>
      <c r="F5" s="8">
        <f t="shared" ref="F5:F6" si="2">E40</f>
        <v>-585405.81953999994</v>
      </c>
      <c r="G5" s="8">
        <f t="shared" ref="G5:G6" si="3">F40</f>
        <v>-571982.60583999997</v>
      </c>
      <c r="H5" s="8">
        <f t="shared" ref="H5:H6" si="4">G40</f>
        <v>-569376.52883999993</v>
      </c>
      <c r="I5" s="8">
        <f t="shared" ref="I5:I6" si="5">H40</f>
        <v>-559806.95681999996</v>
      </c>
      <c r="J5" s="8">
        <f t="shared" ref="J5:J6" si="6">I40</f>
        <v>-558978.82539999997</v>
      </c>
      <c r="K5" s="8">
        <f t="shared" ref="K5:K6" si="7">J40</f>
        <v>-550826.57157999999</v>
      </c>
      <c r="L5" s="8">
        <f t="shared" ref="L5:L6" si="8">K40</f>
        <v>-563494.03676000005</v>
      </c>
      <c r="M5" s="8">
        <f t="shared" ref="M5:M6" si="9">L40</f>
        <v>-559347.06114000001</v>
      </c>
      <c r="N5" s="8">
        <f>B5</f>
        <v>-514582.56</v>
      </c>
    </row>
    <row r="6" spans="1:18" ht="21" customHeight="1" thickBot="1" x14ac:dyDescent="0.3">
      <c r="A6" s="7" t="s">
        <v>13</v>
      </c>
      <c r="B6" s="8">
        <v>-173985.74</v>
      </c>
      <c r="C6" s="8">
        <f t="shared" si="0"/>
        <v>-180609.19999999995</v>
      </c>
      <c r="D6" s="8">
        <f t="shared" si="0"/>
        <v>-191732.26999999996</v>
      </c>
      <c r="E6" s="8">
        <f t="shared" si="1"/>
        <v>-202017.95999999996</v>
      </c>
      <c r="F6" s="8">
        <f t="shared" si="2"/>
        <v>-214731.98999999993</v>
      </c>
      <c r="G6" s="8">
        <f t="shared" si="3"/>
        <v>-204571.29999999993</v>
      </c>
      <c r="H6" s="8">
        <f t="shared" si="4"/>
        <v>-211662.71999999991</v>
      </c>
      <c r="I6" s="8">
        <f t="shared" si="5"/>
        <v>-215340.86999999994</v>
      </c>
      <c r="J6" s="8">
        <f t="shared" si="6"/>
        <v>-224628.99999999994</v>
      </c>
      <c r="K6" s="8">
        <f t="shared" si="7"/>
        <v>-228065.20999999996</v>
      </c>
      <c r="L6" s="8">
        <f t="shared" si="8"/>
        <v>-237353.12</v>
      </c>
      <c r="M6" s="8">
        <f t="shared" si="9"/>
        <v>-246641.39</v>
      </c>
      <c r="N6" s="8">
        <f>B6</f>
        <v>-173985.74</v>
      </c>
    </row>
    <row r="7" spans="1:18" ht="20.25" customHeight="1" thickBot="1" x14ac:dyDescent="0.3">
      <c r="A7" s="9" t="s">
        <v>12</v>
      </c>
      <c r="B7" s="10">
        <f t="shared" ref="B7:M7" si="10">SUM(B8:B14)</f>
        <v>41127.599999999991</v>
      </c>
      <c r="C7" s="10">
        <f t="shared" si="10"/>
        <v>45853.599999999991</v>
      </c>
      <c r="D7" s="10">
        <f t="shared" si="10"/>
        <v>47293.770000000004</v>
      </c>
      <c r="E7" s="10">
        <f t="shared" si="10"/>
        <v>50262.67</v>
      </c>
      <c r="F7" s="10">
        <f t="shared" si="10"/>
        <v>41127.599999999991</v>
      </c>
      <c r="G7" s="10">
        <f t="shared" si="10"/>
        <v>41127.599999999991</v>
      </c>
      <c r="H7" s="10">
        <f t="shared" si="10"/>
        <v>44702.58</v>
      </c>
      <c r="I7" s="10">
        <f t="shared" si="10"/>
        <v>44702.58</v>
      </c>
      <c r="J7" s="10">
        <f t="shared" si="10"/>
        <v>44702.58</v>
      </c>
      <c r="K7" s="10">
        <f t="shared" si="10"/>
        <v>44702.58</v>
      </c>
      <c r="L7" s="10">
        <f t="shared" si="10"/>
        <v>44702.58</v>
      </c>
      <c r="M7" s="10">
        <f t="shared" si="10"/>
        <v>44702.58</v>
      </c>
      <c r="N7" s="10">
        <f>SUM(B7:M7)</f>
        <v>535008.31999999995</v>
      </c>
    </row>
    <row r="8" spans="1:18" ht="24.75" customHeight="1" thickBot="1" x14ac:dyDescent="0.3">
      <c r="A8" s="4" t="s">
        <v>26</v>
      </c>
      <c r="B8" s="11">
        <v>34115</v>
      </c>
      <c r="C8" s="11">
        <f>34115</f>
        <v>34115</v>
      </c>
      <c r="D8" s="11">
        <v>34115</v>
      </c>
      <c r="E8" s="11">
        <v>34115</v>
      </c>
      <c r="F8" s="11">
        <v>34115</v>
      </c>
      <c r="G8" s="11">
        <v>34115</v>
      </c>
      <c r="H8" s="11">
        <v>37526.5</v>
      </c>
      <c r="I8" s="11">
        <v>37526.5</v>
      </c>
      <c r="J8" s="11">
        <v>37526.5</v>
      </c>
      <c r="K8" s="11">
        <v>37526.5</v>
      </c>
      <c r="L8" s="11">
        <v>37526.5</v>
      </c>
      <c r="M8" s="11">
        <v>37526.5</v>
      </c>
      <c r="N8" s="11">
        <f>SUM(B8:M8)</f>
        <v>429849</v>
      </c>
    </row>
    <row r="9" spans="1:18" ht="24.75" customHeight="1" thickBot="1" x14ac:dyDescent="0.3">
      <c r="A9" s="4" t="s">
        <v>17</v>
      </c>
      <c r="B9" s="11">
        <v>735.6</v>
      </c>
      <c r="C9" s="11">
        <v>735.6</v>
      </c>
      <c r="D9" s="11">
        <v>980.37</v>
      </c>
      <c r="E9" s="11">
        <v>735.6</v>
      </c>
      <c r="F9" s="11">
        <v>735.6</v>
      </c>
      <c r="G9" s="11">
        <v>735.6</v>
      </c>
      <c r="H9" s="11">
        <v>833.76</v>
      </c>
      <c r="I9" s="11">
        <v>833.76</v>
      </c>
      <c r="J9" s="11">
        <v>833.76</v>
      </c>
      <c r="K9" s="11">
        <v>833.76</v>
      </c>
      <c r="L9" s="11">
        <v>833.76</v>
      </c>
      <c r="M9" s="11">
        <v>833.76</v>
      </c>
      <c r="N9" s="11">
        <f t="shared" ref="N9:N14" si="11">SUM(B9:M9)</f>
        <v>9660.93</v>
      </c>
    </row>
    <row r="10" spans="1:18" ht="21.75" customHeight="1" thickBot="1" x14ac:dyDescent="0.3">
      <c r="A10" s="4" t="s">
        <v>18</v>
      </c>
      <c r="B10" s="11">
        <v>128.41999999999999</v>
      </c>
      <c r="C10" s="11">
        <v>128.41999999999999</v>
      </c>
      <c r="D10" s="11">
        <v>128.41999999999999</v>
      </c>
      <c r="E10" s="11">
        <v>128.41999999999999</v>
      </c>
      <c r="F10" s="11">
        <v>128.41999999999999</v>
      </c>
      <c r="G10" s="11">
        <v>128.41999999999999</v>
      </c>
      <c r="H10" s="11">
        <v>166.9</v>
      </c>
      <c r="I10" s="11">
        <v>166.9</v>
      </c>
      <c r="J10" s="11">
        <v>166.9</v>
      </c>
      <c r="K10" s="11">
        <v>166.9</v>
      </c>
      <c r="L10" s="11">
        <v>166.9</v>
      </c>
      <c r="M10" s="11">
        <v>166.9</v>
      </c>
      <c r="N10" s="11">
        <f t="shared" si="11"/>
        <v>1771.9200000000003</v>
      </c>
    </row>
    <row r="11" spans="1:18" ht="22.5" customHeight="1" thickBot="1" x14ac:dyDescent="0.3">
      <c r="A11" s="4" t="s">
        <v>19</v>
      </c>
      <c r="B11" s="11">
        <v>0</v>
      </c>
      <c r="C11" s="11">
        <v>4726</v>
      </c>
      <c r="D11" s="11">
        <v>5921.4</v>
      </c>
      <c r="E11" s="11">
        <v>9135.07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f t="shared" si="11"/>
        <v>19782.47</v>
      </c>
    </row>
    <row r="12" spans="1:18" ht="22.5" customHeight="1" thickBot="1" x14ac:dyDescent="0.3">
      <c r="A12" s="4" t="s">
        <v>25</v>
      </c>
      <c r="B12" s="11">
        <v>259.06</v>
      </c>
      <c r="C12" s="11">
        <v>259.06</v>
      </c>
      <c r="D12" s="11">
        <v>259.06</v>
      </c>
      <c r="E12" s="11">
        <v>259.06</v>
      </c>
      <c r="F12" s="11">
        <v>259.06</v>
      </c>
      <c r="G12" s="11">
        <v>259.06</v>
      </c>
      <c r="H12" s="11">
        <v>285.89999999999998</v>
      </c>
      <c r="I12" s="11">
        <v>285.89999999999998</v>
      </c>
      <c r="J12" s="11">
        <v>285.89999999999998</v>
      </c>
      <c r="K12" s="11">
        <v>285.89999999999998</v>
      </c>
      <c r="L12" s="11">
        <v>285.89999999999998</v>
      </c>
      <c r="M12" s="11">
        <v>285.89999999999998</v>
      </c>
      <c r="N12" s="11">
        <f t="shared" ref="N12" si="12">SUM(B12:M12)</f>
        <v>3269.76</v>
      </c>
    </row>
    <row r="13" spans="1:18" ht="22.5" customHeight="1" thickBot="1" x14ac:dyDescent="0.3">
      <c r="A13" s="4" t="s">
        <v>28</v>
      </c>
      <c r="B13" s="11">
        <v>5789.52</v>
      </c>
      <c r="C13" s="11">
        <v>5789.52</v>
      </c>
      <c r="D13" s="11">
        <v>5789.52</v>
      </c>
      <c r="E13" s="11">
        <v>5789.52</v>
      </c>
      <c r="F13" s="11">
        <v>5789.52</v>
      </c>
      <c r="G13" s="11">
        <v>5789.52</v>
      </c>
      <c r="H13" s="11">
        <v>5789.52</v>
      </c>
      <c r="I13" s="11">
        <v>5789.52</v>
      </c>
      <c r="J13" s="11">
        <v>5789.52</v>
      </c>
      <c r="K13" s="11">
        <v>5789.52</v>
      </c>
      <c r="L13" s="11">
        <v>5789.52</v>
      </c>
      <c r="M13" s="11">
        <v>5789.52</v>
      </c>
      <c r="N13" s="11">
        <f t="shared" si="11"/>
        <v>69474.24000000002</v>
      </c>
    </row>
    <row r="14" spans="1:18" ht="24" customHeight="1" thickBot="1" x14ac:dyDescent="0.3">
      <c r="A14" s="4" t="s">
        <v>15</v>
      </c>
      <c r="B14" s="11">
        <v>100</v>
      </c>
      <c r="C14" s="11">
        <v>100</v>
      </c>
      <c r="D14" s="11">
        <v>100</v>
      </c>
      <c r="E14" s="11">
        <v>100</v>
      </c>
      <c r="F14" s="11">
        <v>100</v>
      </c>
      <c r="G14" s="11">
        <v>100</v>
      </c>
      <c r="H14" s="11">
        <v>100</v>
      </c>
      <c r="I14" s="11">
        <v>100</v>
      </c>
      <c r="J14" s="11">
        <v>100</v>
      </c>
      <c r="K14" s="11">
        <v>100</v>
      </c>
      <c r="L14" s="11">
        <v>100</v>
      </c>
      <c r="M14" s="11">
        <v>100</v>
      </c>
      <c r="N14" s="11">
        <f t="shared" si="11"/>
        <v>1200</v>
      </c>
    </row>
    <row r="15" spans="1:18" ht="20.25" customHeight="1" thickBot="1" x14ac:dyDescent="0.3">
      <c r="A15" s="12" t="s">
        <v>8</v>
      </c>
      <c r="B15" s="13">
        <f t="shared" ref="B15:M15" si="13">SUM(B16:B22)</f>
        <v>34504.14</v>
      </c>
      <c r="C15" s="13">
        <f t="shared" si="13"/>
        <v>34730.53</v>
      </c>
      <c r="D15" s="13">
        <f t="shared" si="13"/>
        <v>37008.080000000002</v>
      </c>
      <c r="E15" s="13">
        <f t="shared" si="13"/>
        <v>37548.639999999999</v>
      </c>
      <c r="F15" s="13">
        <f t="shared" si="13"/>
        <v>51288.290000000008</v>
      </c>
      <c r="G15" s="13">
        <f t="shared" si="13"/>
        <v>34036.18</v>
      </c>
      <c r="H15" s="13">
        <f t="shared" si="13"/>
        <v>41024.430000000008</v>
      </c>
      <c r="I15" s="13">
        <f t="shared" si="13"/>
        <v>35414.449999999997</v>
      </c>
      <c r="J15" s="13">
        <f t="shared" si="13"/>
        <v>41266.369999999995</v>
      </c>
      <c r="K15" s="13">
        <f t="shared" si="13"/>
        <v>35414.67</v>
      </c>
      <c r="L15" s="13">
        <f t="shared" si="13"/>
        <v>35414.31</v>
      </c>
      <c r="M15" s="13">
        <f t="shared" si="13"/>
        <v>37861.229999999996</v>
      </c>
      <c r="N15" s="13">
        <f>SUM(B15:M15)</f>
        <v>455511.32</v>
      </c>
    </row>
    <row r="16" spans="1:18" ht="24" customHeight="1" thickBot="1" x14ac:dyDescent="0.3">
      <c r="A16" s="4" t="s">
        <v>27</v>
      </c>
      <c r="B16" s="11">
        <v>28434.34</v>
      </c>
      <c r="C16" s="11">
        <f>28003.57+938.9</f>
        <v>28942.47</v>
      </c>
      <c r="D16" s="11">
        <v>27868.94</v>
      </c>
      <c r="E16" s="11">
        <v>27321.42</v>
      </c>
      <c r="F16" s="11">
        <v>36053.839999999997</v>
      </c>
      <c r="G16" s="11">
        <f>27789.11+350</f>
        <v>28139.11</v>
      </c>
      <c r="H16" s="11">
        <v>34303.910000000003</v>
      </c>
      <c r="I16" s="11">
        <v>29721.79</v>
      </c>
      <c r="J16" s="11">
        <v>34870.81</v>
      </c>
      <c r="K16" s="11">
        <v>29721.200000000001</v>
      </c>
      <c r="L16" s="11">
        <v>29722.400000000001</v>
      </c>
      <c r="M16" s="11">
        <v>31833.06</v>
      </c>
      <c r="N16" s="11">
        <f>SUM(B16:M16)</f>
        <v>366933.29000000004</v>
      </c>
    </row>
    <row r="17" spans="1:15" ht="26.25" customHeight="1" thickBot="1" x14ac:dyDescent="0.3">
      <c r="A17" s="4" t="s">
        <v>17</v>
      </c>
      <c r="B17" s="11">
        <v>613.52</v>
      </c>
      <c r="C17" s="11">
        <v>602.30999999999995</v>
      </c>
      <c r="D17" s="11">
        <v>613.79</v>
      </c>
      <c r="E17" s="11">
        <v>759.7</v>
      </c>
      <c r="F17" s="11">
        <v>797.15</v>
      </c>
      <c r="G17" s="11">
        <v>601.74</v>
      </c>
      <c r="H17" s="11">
        <v>742.65</v>
      </c>
      <c r="I17" s="11">
        <v>660.34</v>
      </c>
      <c r="J17" s="11">
        <v>774.74</v>
      </c>
      <c r="K17" s="11">
        <v>660.35</v>
      </c>
      <c r="L17" s="11">
        <v>660.35</v>
      </c>
      <c r="M17" s="11">
        <v>707.21</v>
      </c>
      <c r="N17" s="11">
        <f t="shared" ref="N17:N22" si="14">SUM(B17:M17)</f>
        <v>8193.85</v>
      </c>
    </row>
    <row r="18" spans="1:15" ht="26.25" customHeight="1" thickBot="1" x14ac:dyDescent="0.3">
      <c r="A18" s="4" t="s">
        <v>18</v>
      </c>
      <c r="B18" s="11">
        <v>107.28</v>
      </c>
      <c r="C18" s="11">
        <v>105.48</v>
      </c>
      <c r="D18" s="11">
        <v>104.94</v>
      </c>
      <c r="E18" s="11">
        <v>102.87</v>
      </c>
      <c r="F18" s="11">
        <v>135.72999999999999</v>
      </c>
      <c r="G18" s="11">
        <v>104.61</v>
      </c>
      <c r="H18" s="11">
        <v>129.16</v>
      </c>
      <c r="I18" s="11">
        <v>132.18</v>
      </c>
      <c r="J18" s="11">
        <v>155.1</v>
      </c>
      <c r="K18" s="11">
        <v>132.19</v>
      </c>
      <c r="L18" s="11">
        <v>132.19</v>
      </c>
      <c r="M18" s="11">
        <v>141.57</v>
      </c>
      <c r="N18" s="11">
        <f t="shared" si="14"/>
        <v>1483.3</v>
      </c>
    </row>
    <row r="19" spans="1:15" ht="24" customHeight="1" thickBot="1" x14ac:dyDescent="0.3">
      <c r="A19" s="4" t="s">
        <v>19</v>
      </c>
      <c r="B19" s="11">
        <v>56.85</v>
      </c>
      <c r="C19" s="11">
        <v>78.06</v>
      </c>
      <c r="D19" s="11">
        <v>3624.76</v>
      </c>
      <c r="E19" s="11">
        <v>4573.74</v>
      </c>
      <c r="F19" s="11">
        <v>8354.0499999999993</v>
      </c>
      <c r="G19" s="11">
        <v>285.98</v>
      </c>
      <c r="H19" s="11">
        <v>285.5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 t="shared" si="14"/>
        <v>17258.939999999999</v>
      </c>
    </row>
    <row r="20" spans="1:15" ht="24" customHeight="1" thickBot="1" x14ac:dyDescent="0.3">
      <c r="A20" s="4" t="s">
        <v>25</v>
      </c>
      <c r="B20" s="11">
        <v>216.25</v>
      </c>
      <c r="C20" s="11">
        <v>212.69</v>
      </c>
      <c r="D20" s="11">
        <v>211.64</v>
      </c>
      <c r="E20" s="11">
        <v>207.48</v>
      </c>
      <c r="F20" s="11">
        <v>273.8</v>
      </c>
      <c r="G20" s="11">
        <v>211.02</v>
      </c>
      <c r="H20" s="11">
        <v>260.52999999999997</v>
      </c>
      <c r="I20" s="11">
        <v>226.42</v>
      </c>
      <c r="J20" s="11">
        <v>265.68</v>
      </c>
      <c r="K20" s="11">
        <v>226.43</v>
      </c>
      <c r="L20" s="11">
        <v>226.43</v>
      </c>
      <c r="M20" s="11">
        <v>242.51</v>
      </c>
      <c r="N20" s="11">
        <f t="shared" ref="N20" si="15">SUM(B20:M20)</f>
        <v>2780.8799999999992</v>
      </c>
    </row>
    <row r="21" spans="1:15" ht="24" customHeight="1" thickBot="1" x14ac:dyDescent="0.3">
      <c r="A21" s="4" t="s">
        <v>28</v>
      </c>
      <c r="B21" s="11">
        <v>4975.8999999999996</v>
      </c>
      <c r="C21" s="11">
        <v>4689.5200000000004</v>
      </c>
      <c r="D21" s="11">
        <v>4484.01</v>
      </c>
      <c r="E21" s="11">
        <v>4483.43</v>
      </c>
      <c r="F21" s="11">
        <v>5573.72</v>
      </c>
      <c r="G21" s="11">
        <v>4593.72</v>
      </c>
      <c r="H21" s="11">
        <v>5202.68</v>
      </c>
      <c r="I21" s="11">
        <v>4573.72</v>
      </c>
      <c r="J21" s="11">
        <v>5100.04</v>
      </c>
      <c r="K21" s="11">
        <v>4574.5</v>
      </c>
      <c r="L21" s="11">
        <v>4572.9399999999996</v>
      </c>
      <c r="M21" s="11">
        <v>4836.88</v>
      </c>
      <c r="N21" s="11">
        <f t="shared" si="14"/>
        <v>57661.060000000005</v>
      </c>
    </row>
    <row r="22" spans="1:15" ht="21" customHeight="1" thickBot="1" x14ac:dyDescent="0.3">
      <c r="A22" s="4" t="s">
        <v>15</v>
      </c>
      <c r="B22" s="14">
        <v>100</v>
      </c>
      <c r="C22" s="14">
        <v>100</v>
      </c>
      <c r="D22" s="14">
        <v>100</v>
      </c>
      <c r="E22" s="14">
        <v>100</v>
      </c>
      <c r="F22" s="14">
        <v>100</v>
      </c>
      <c r="G22" s="14">
        <v>100</v>
      </c>
      <c r="H22" s="14">
        <v>100</v>
      </c>
      <c r="I22" s="14">
        <v>100</v>
      </c>
      <c r="J22" s="14">
        <v>100</v>
      </c>
      <c r="K22" s="14">
        <v>100</v>
      </c>
      <c r="L22" s="14">
        <v>100</v>
      </c>
      <c r="M22" s="14">
        <v>100</v>
      </c>
      <c r="N22" s="11">
        <f t="shared" si="14"/>
        <v>1200</v>
      </c>
      <c r="O22" s="3"/>
    </row>
    <row r="23" spans="1:15" ht="21.75" customHeight="1" thickBot="1" x14ac:dyDescent="0.3">
      <c r="A23" s="15" t="s">
        <v>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6">1364.6*0.6</f>
        <v>818.75999999999988</v>
      </c>
      <c r="C24" s="11">
        <f t="shared" si="16"/>
        <v>818.75999999999988</v>
      </c>
      <c r="D24" s="11">
        <f t="shared" si="16"/>
        <v>818.75999999999988</v>
      </c>
      <c r="E24" s="11">
        <f t="shared" si="16"/>
        <v>818.75999999999988</v>
      </c>
      <c r="F24" s="11">
        <f t="shared" si="16"/>
        <v>818.75999999999988</v>
      </c>
      <c r="G24" s="11">
        <f t="shared" si="16"/>
        <v>818.75999999999988</v>
      </c>
      <c r="H24" s="11">
        <f t="shared" si="16"/>
        <v>818.75999999999988</v>
      </c>
      <c r="I24" s="11">
        <f t="shared" si="16"/>
        <v>818.75999999999988</v>
      </c>
      <c r="J24" s="11">
        <f t="shared" si="16"/>
        <v>818.75999999999988</v>
      </c>
      <c r="K24" s="11">
        <f t="shared" si="16"/>
        <v>818.75999999999988</v>
      </c>
      <c r="L24" s="11">
        <f t="shared" si="16"/>
        <v>818.75999999999988</v>
      </c>
      <c r="M24" s="11">
        <f t="shared" si="16"/>
        <v>818.75999999999988</v>
      </c>
      <c r="N24" s="11">
        <f>SUM(B24:M24)</f>
        <v>9825.1200000000008</v>
      </c>
    </row>
    <row r="25" spans="1:15" ht="22.5" customHeight="1" thickBot="1" x14ac:dyDescent="0.3">
      <c r="A25" s="4" t="s">
        <v>2</v>
      </c>
      <c r="B25" s="11">
        <f t="shared" ref="B25" si="17">1364.6*0.17</f>
        <v>231.982</v>
      </c>
      <c r="C25" s="11">
        <f>1364.6*0.2</f>
        <v>272.92</v>
      </c>
      <c r="D25" s="11">
        <f>1364.6*0.2</f>
        <v>272.92</v>
      </c>
      <c r="E25" s="11">
        <f t="shared" ref="E25:M25" si="18">1364.6*0.2</f>
        <v>272.92</v>
      </c>
      <c r="F25" s="11">
        <f t="shared" si="18"/>
        <v>272.92</v>
      </c>
      <c r="G25" s="11">
        <f t="shared" si="18"/>
        <v>272.92</v>
      </c>
      <c r="H25" s="11">
        <f t="shared" si="18"/>
        <v>272.92</v>
      </c>
      <c r="I25" s="11">
        <f t="shared" si="18"/>
        <v>272.92</v>
      </c>
      <c r="J25" s="11">
        <f t="shared" si="18"/>
        <v>272.92</v>
      </c>
      <c r="K25" s="11">
        <f t="shared" si="18"/>
        <v>272.92</v>
      </c>
      <c r="L25" s="11">
        <f t="shared" si="18"/>
        <v>272.92</v>
      </c>
      <c r="M25" s="11">
        <f t="shared" si="18"/>
        <v>272.92</v>
      </c>
      <c r="N25" s="11">
        <f t="shared" ref="N25:N31" si="19">SUM(B25:M25)</f>
        <v>3234.1020000000008</v>
      </c>
    </row>
    <row r="26" spans="1:15" ht="21" customHeight="1" thickBot="1" x14ac:dyDescent="0.3">
      <c r="A26" s="4" t="s">
        <v>3</v>
      </c>
      <c r="B26" s="11">
        <f>41027.6*2.3%</f>
        <v>943.63479999999993</v>
      </c>
      <c r="C26" s="11">
        <f>45753.6*2.6%</f>
        <v>1189.5936000000002</v>
      </c>
      <c r="D26" s="11">
        <f>47193.77*2.6%</f>
        <v>1227.03802</v>
      </c>
      <c r="E26" s="11">
        <f>50162.67*2.6%</f>
        <v>1304.2294200000001</v>
      </c>
      <c r="F26" s="11">
        <f>41027.6*2.6%</f>
        <v>1066.7175999999999</v>
      </c>
      <c r="G26" s="11">
        <f>41027.6*2.6%</f>
        <v>1066.7175999999999</v>
      </c>
      <c r="H26" s="11">
        <f t="shared" ref="H26:M26" si="20">44602.58*2.6%</f>
        <v>1159.6670800000002</v>
      </c>
      <c r="I26" s="11">
        <f t="shared" si="20"/>
        <v>1159.6670800000002</v>
      </c>
      <c r="J26" s="11">
        <f t="shared" si="20"/>
        <v>1159.6670800000002</v>
      </c>
      <c r="K26" s="11">
        <f t="shared" si="20"/>
        <v>1159.6670800000002</v>
      </c>
      <c r="L26" s="11">
        <f t="shared" si="20"/>
        <v>1159.6670800000002</v>
      </c>
      <c r="M26" s="11">
        <f t="shared" si="20"/>
        <v>1159.6670800000002</v>
      </c>
      <c r="N26" s="11">
        <f t="shared" si="19"/>
        <v>13755.933519999999</v>
      </c>
    </row>
    <row r="27" spans="1:15" ht="23.25" customHeight="1" thickBot="1" x14ac:dyDescent="0.3">
      <c r="A27" s="4" t="s">
        <v>4</v>
      </c>
      <c r="B27" s="11">
        <f>34404.14*3%</f>
        <v>1032.1242</v>
      </c>
      <c r="C27" s="11">
        <f>34630.53*3%</f>
        <v>1038.9159</v>
      </c>
      <c r="D27" s="11">
        <f>36908.08*3%</f>
        <v>1107.2424000000001</v>
      </c>
      <c r="E27" s="11">
        <f>37448.64*3%</f>
        <v>1123.4592</v>
      </c>
      <c r="F27" s="11">
        <f>51188.29*3%</f>
        <v>1535.6487</v>
      </c>
      <c r="G27" s="11">
        <f>33936.18*3%</f>
        <v>1018.0853999999999</v>
      </c>
      <c r="H27" s="11">
        <f>40924.43*3%</f>
        <v>1227.7329</v>
      </c>
      <c r="I27" s="11">
        <f>35314.45*3%</f>
        <v>1059.4334999999999</v>
      </c>
      <c r="J27" s="11">
        <f>41166.37*3%</f>
        <v>1234.9911</v>
      </c>
      <c r="K27" s="11">
        <f>35314.67*3%</f>
        <v>1059.4400999999998</v>
      </c>
      <c r="L27" s="11">
        <f>35314.31*3%</f>
        <v>1059.4292999999998</v>
      </c>
      <c r="M27" s="11">
        <f>37761.23*3%</f>
        <v>1132.8369</v>
      </c>
      <c r="N27" s="11">
        <f t="shared" si="19"/>
        <v>13629.339599999999</v>
      </c>
    </row>
    <row r="28" spans="1:15" ht="23.25" customHeight="1" thickBot="1" x14ac:dyDescent="0.3">
      <c r="A28" s="4" t="s">
        <v>9</v>
      </c>
      <c r="B28" s="11">
        <f>1364.6*12</f>
        <v>16375.199999999999</v>
      </c>
      <c r="C28" s="11">
        <f t="shared" ref="C28:M28" si="21">1364.6*12</f>
        <v>16375.199999999999</v>
      </c>
      <c r="D28" s="11">
        <f t="shared" si="21"/>
        <v>16375.199999999999</v>
      </c>
      <c r="E28" s="11">
        <f t="shared" si="21"/>
        <v>16375.199999999999</v>
      </c>
      <c r="F28" s="11">
        <f t="shared" si="21"/>
        <v>16375.199999999999</v>
      </c>
      <c r="G28" s="11">
        <f t="shared" si="21"/>
        <v>16375.199999999999</v>
      </c>
      <c r="H28" s="11">
        <f t="shared" si="21"/>
        <v>16375.199999999999</v>
      </c>
      <c r="I28" s="11">
        <f t="shared" si="21"/>
        <v>16375.199999999999</v>
      </c>
      <c r="J28" s="11">
        <f t="shared" si="21"/>
        <v>16375.199999999999</v>
      </c>
      <c r="K28" s="11">
        <f t="shared" si="21"/>
        <v>16375.199999999999</v>
      </c>
      <c r="L28" s="11">
        <f t="shared" si="21"/>
        <v>16375.199999999999</v>
      </c>
      <c r="M28" s="11">
        <f t="shared" si="21"/>
        <v>16375.199999999999</v>
      </c>
      <c r="N28" s="11">
        <f t="shared" si="19"/>
        <v>196502.40000000002</v>
      </c>
    </row>
    <row r="29" spans="1:15" ht="23.25" customHeight="1" thickBot="1" x14ac:dyDescent="0.3">
      <c r="A29" s="4" t="s">
        <v>20</v>
      </c>
      <c r="B29" s="11">
        <f>658.18+77.42</f>
        <v>735.59999999999991</v>
      </c>
      <c r="C29" s="11">
        <f t="shared" ref="C29:G29" si="22">658.18+77.42</f>
        <v>735.59999999999991</v>
      </c>
      <c r="D29" s="11">
        <f t="shared" si="22"/>
        <v>735.59999999999991</v>
      </c>
      <c r="E29" s="11">
        <f t="shared" si="22"/>
        <v>735.59999999999991</v>
      </c>
      <c r="F29" s="11">
        <f t="shared" si="22"/>
        <v>735.59999999999991</v>
      </c>
      <c r="G29" s="11">
        <f t="shared" si="22"/>
        <v>735.59999999999991</v>
      </c>
      <c r="H29" s="11">
        <f>752.71+81.83</f>
        <v>834.54000000000008</v>
      </c>
      <c r="I29" s="11">
        <f t="shared" ref="I29:M29" si="23">752.71+81.83</f>
        <v>834.54000000000008</v>
      </c>
      <c r="J29" s="11">
        <f t="shared" si="23"/>
        <v>834.54000000000008</v>
      </c>
      <c r="K29" s="11">
        <f t="shared" si="23"/>
        <v>834.54000000000008</v>
      </c>
      <c r="L29" s="11">
        <f t="shared" si="23"/>
        <v>834.54000000000008</v>
      </c>
      <c r="M29" s="11">
        <f t="shared" si="23"/>
        <v>834.54000000000008</v>
      </c>
      <c r="N29" s="11">
        <f t="shared" si="19"/>
        <v>9420.84</v>
      </c>
    </row>
    <row r="30" spans="1:15" ht="26.25" customHeight="1" thickBot="1" x14ac:dyDescent="0.3">
      <c r="A30" s="4" t="s">
        <v>21</v>
      </c>
      <c r="B30" s="11">
        <v>192.67</v>
      </c>
      <c r="C30" s="11">
        <v>192.67</v>
      </c>
      <c r="D30" s="11">
        <v>192.67</v>
      </c>
      <c r="E30" s="11">
        <v>192.67</v>
      </c>
      <c r="F30" s="11">
        <v>192.67</v>
      </c>
      <c r="G30" s="11">
        <v>192.67</v>
      </c>
      <c r="H30" s="11">
        <v>250.48</v>
      </c>
      <c r="I30" s="11">
        <v>250.48</v>
      </c>
      <c r="J30" s="11">
        <v>250.48</v>
      </c>
      <c r="K30" s="11">
        <v>250.48</v>
      </c>
      <c r="L30" s="11">
        <v>250.48</v>
      </c>
      <c r="M30" s="11">
        <v>250.48</v>
      </c>
      <c r="N30" s="11">
        <f t="shared" si="19"/>
        <v>2658.9</v>
      </c>
    </row>
    <row r="31" spans="1:15" ht="26.25" customHeight="1" thickBot="1" x14ac:dyDescent="0.3">
      <c r="A31" s="4" t="s">
        <v>22</v>
      </c>
      <c r="B31" s="11">
        <v>4726</v>
      </c>
      <c r="C31" s="11">
        <v>5921.4</v>
      </c>
      <c r="D31" s="11">
        <v>9135.08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19"/>
        <v>19782.48</v>
      </c>
    </row>
    <row r="32" spans="1:15" ht="26.25" customHeight="1" thickBot="1" x14ac:dyDescent="0.3">
      <c r="A32" s="4" t="s">
        <v>25</v>
      </c>
      <c r="B32" s="11">
        <f>129.59+129.59</f>
        <v>259.18</v>
      </c>
      <c r="C32" s="11">
        <f t="shared" ref="C32:G32" si="24">129.59+129.59</f>
        <v>259.18</v>
      </c>
      <c r="D32" s="11">
        <f t="shared" si="24"/>
        <v>259.18</v>
      </c>
      <c r="E32" s="11">
        <f t="shared" si="24"/>
        <v>259.18</v>
      </c>
      <c r="F32" s="11">
        <f t="shared" si="24"/>
        <v>259.18</v>
      </c>
      <c r="G32" s="11">
        <f t="shared" si="24"/>
        <v>259.18</v>
      </c>
      <c r="H32" s="11">
        <f>143.02+143.02</f>
        <v>286.04000000000002</v>
      </c>
      <c r="I32" s="11">
        <f t="shared" ref="I32:M32" si="25">143.02+143.02</f>
        <v>286.04000000000002</v>
      </c>
      <c r="J32" s="11">
        <f t="shared" si="25"/>
        <v>286.04000000000002</v>
      </c>
      <c r="K32" s="11">
        <f t="shared" si="25"/>
        <v>286.04000000000002</v>
      </c>
      <c r="L32" s="11">
        <f t="shared" si="25"/>
        <v>286.04000000000002</v>
      </c>
      <c r="M32" s="11">
        <f t="shared" si="25"/>
        <v>286.04000000000002</v>
      </c>
      <c r="N32" s="11">
        <f t="shared" ref="N32:N37" si="26">SUM(B32:M32)</f>
        <v>3271.32</v>
      </c>
    </row>
    <row r="33" spans="1:14" ht="22.5" customHeight="1" thickBot="1" x14ac:dyDescent="0.3">
      <c r="A33" s="4" t="s">
        <v>6</v>
      </c>
      <c r="B33" s="20">
        <f t="shared" ref="B33:G33" si="27">1364.6*3.75</f>
        <v>5117.25</v>
      </c>
      <c r="C33" s="20">
        <f t="shared" si="27"/>
        <v>5117.25</v>
      </c>
      <c r="D33" s="20">
        <f t="shared" si="27"/>
        <v>5117.25</v>
      </c>
      <c r="E33" s="20">
        <f t="shared" si="27"/>
        <v>5117.25</v>
      </c>
      <c r="F33" s="20">
        <f t="shared" si="27"/>
        <v>5117.25</v>
      </c>
      <c r="G33" s="20">
        <f t="shared" si="27"/>
        <v>5117.25</v>
      </c>
      <c r="H33" s="20">
        <f>1364.6*4.13</f>
        <v>5635.7979999999998</v>
      </c>
      <c r="I33" s="20">
        <f t="shared" ref="I33:M33" si="28">1364.6*4.13</f>
        <v>5635.7979999999998</v>
      </c>
      <c r="J33" s="20">
        <f t="shared" si="28"/>
        <v>5635.7979999999998</v>
      </c>
      <c r="K33" s="20">
        <f t="shared" si="28"/>
        <v>5635.7979999999998</v>
      </c>
      <c r="L33" s="20">
        <f t="shared" si="28"/>
        <v>5635.7979999999998</v>
      </c>
      <c r="M33" s="20">
        <f t="shared" si="28"/>
        <v>5635.7979999999998</v>
      </c>
      <c r="N33" s="11">
        <f t="shared" si="26"/>
        <v>64518.288000000015</v>
      </c>
    </row>
    <row r="34" spans="1:14" ht="21.75" customHeight="1" thickBot="1" x14ac:dyDescent="0.3">
      <c r="A34" s="4" t="s">
        <v>28</v>
      </c>
      <c r="B34" s="11">
        <v>4065.72</v>
      </c>
      <c r="C34" s="11">
        <v>4328.8999999999996</v>
      </c>
      <c r="D34" s="11">
        <v>4079.52</v>
      </c>
      <c r="E34" s="11">
        <v>3901.01</v>
      </c>
      <c r="F34" s="11">
        <v>3900.43</v>
      </c>
      <c r="G34" s="11">
        <v>4848.72</v>
      </c>
      <c r="H34" s="11">
        <v>3996.72</v>
      </c>
      <c r="I34" s="11">
        <v>4526.68</v>
      </c>
      <c r="J34" s="11">
        <v>3978.72</v>
      </c>
      <c r="K34" s="11">
        <v>4437.04</v>
      </c>
      <c r="L34" s="11">
        <v>3979.5</v>
      </c>
      <c r="M34" s="11">
        <v>3978.94</v>
      </c>
      <c r="N34" s="11">
        <f t="shared" si="26"/>
        <v>50021.9</v>
      </c>
    </row>
    <row r="35" spans="1:14" ht="21.75" customHeight="1" thickBot="1" x14ac:dyDescent="0.3">
      <c r="A35" s="4" t="s">
        <v>29</v>
      </c>
      <c r="B35" s="11">
        <v>608</v>
      </c>
      <c r="C35" s="11">
        <v>647</v>
      </c>
      <c r="D35" s="11">
        <v>610</v>
      </c>
      <c r="E35" s="11">
        <v>583</v>
      </c>
      <c r="F35" s="11">
        <v>583</v>
      </c>
      <c r="G35" s="11">
        <v>725</v>
      </c>
      <c r="H35" s="11">
        <v>597</v>
      </c>
      <c r="I35" s="11">
        <v>676</v>
      </c>
      <c r="J35" s="11">
        <v>595</v>
      </c>
      <c r="K35" s="11">
        <v>663</v>
      </c>
      <c r="L35" s="11">
        <v>595</v>
      </c>
      <c r="M35" s="11">
        <v>594</v>
      </c>
      <c r="N35" s="11">
        <f t="shared" si="26"/>
        <v>7476</v>
      </c>
    </row>
    <row r="36" spans="1:14" ht="21.6" customHeight="1" thickBot="1" x14ac:dyDescent="0.3">
      <c r="A36" s="4" t="s">
        <v>14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8236.65</v>
      </c>
      <c r="L36" s="11">
        <v>0</v>
      </c>
      <c r="M36" s="11">
        <v>0</v>
      </c>
      <c r="N36" s="11">
        <f t="shared" si="26"/>
        <v>8236.65</v>
      </c>
    </row>
    <row r="37" spans="1:14" ht="20.25" customHeight="1" thickBot="1" x14ac:dyDescent="0.3">
      <c r="A37" s="4" t="s">
        <v>10</v>
      </c>
      <c r="B37" s="11">
        <f>3129+12868.4</f>
        <v>15997.4</v>
      </c>
      <c r="C37" s="11">
        <v>0</v>
      </c>
      <c r="D37" s="11">
        <f>56000</f>
        <v>56000</v>
      </c>
      <c r="E37" s="11">
        <v>0</v>
      </c>
      <c r="F37" s="11">
        <f>7007.7</f>
        <v>7007.7</v>
      </c>
      <c r="G37" s="11">
        <v>0</v>
      </c>
      <c r="H37" s="11">
        <v>0</v>
      </c>
      <c r="I37" s="11">
        <f>2690.8</f>
        <v>2690.8</v>
      </c>
      <c r="J37" s="11">
        <f>493.1+1178.9</f>
        <v>1672</v>
      </c>
      <c r="K37" s="11">
        <f>677.7+3971.8+3403.1</f>
        <v>8052.6</v>
      </c>
      <c r="L37" s="11">
        <v>0</v>
      </c>
      <c r="M37" s="11">
        <f>3555.3</f>
        <v>3555.3</v>
      </c>
      <c r="N37" s="11">
        <f t="shared" si="26"/>
        <v>94975.8</v>
      </c>
    </row>
    <row r="38" spans="1:14" ht="22.5" customHeight="1" thickBot="1" x14ac:dyDescent="0.3">
      <c r="A38" s="9" t="s">
        <v>23</v>
      </c>
      <c r="B38" s="10">
        <f t="shared" ref="B38:M38" si="29">SUM(B24:B37)</f>
        <v>51103.521000000001</v>
      </c>
      <c r="C38" s="10">
        <f t="shared" si="29"/>
        <v>36897.389499999997</v>
      </c>
      <c r="D38" s="10">
        <f t="shared" si="29"/>
        <v>95930.460419999989</v>
      </c>
      <c r="E38" s="10">
        <f t="shared" si="29"/>
        <v>30683.278619999997</v>
      </c>
      <c r="F38" s="10">
        <f t="shared" si="29"/>
        <v>37865.076299999993</v>
      </c>
      <c r="G38" s="10">
        <f t="shared" si="29"/>
        <v>31430.102999999996</v>
      </c>
      <c r="H38" s="10">
        <f t="shared" si="29"/>
        <v>31454.857980000001</v>
      </c>
      <c r="I38" s="10">
        <f t="shared" si="29"/>
        <v>34586.318579999999</v>
      </c>
      <c r="J38" s="10">
        <f t="shared" si="29"/>
        <v>33114.116179999997</v>
      </c>
      <c r="K38" s="10">
        <f t="shared" si="29"/>
        <v>48082.135179999997</v>
      </c>
      <c r="L38" s="10">
        <f t="shared" si="29"/>
        <v>31267.33438</v>
      </c>
      <c r="M38" s="10">
        <f t="shared" si="29"/>
        <v>34894.481979999997</v>
      </c>
      <c r="N38" s="10">
        <f>SUM(B38:M38)</f>
        <v>497309.07311999996</v>
      </c>
    </row>
    <row r="39" spans="1:14" ht="21" customHeight="1" thickBot="1" x14ac:dyDescent="0.3">
      <c r="A39" s="4" t="s">
        <v>5</v>
      </c>
      <c r="B39" s="18">
        <f t="shared" ref="B39:N39" si="30">B15-B38</f>
        <v>-16599.381000000001</v>
      </c>
      <c r="C39" s="18">
        <f t="shared" si="30"/>
        <v>-2166.8594999999987</v>
      </c>
      <c r="D39" s="18">
        <f t="shared" si="30"/>
        <v>-58922.380419999987</v>
      </c>
      <c r="E39" s="18">
        <f t="shared" si="30"/>
        <v>6865.3613800000021</v>
      </c>
      <c r="F39" s="18">
        <f t="shared" si="30"/>
        <v>13423.213700000015</v>
      </c>
      <c r="G39" s="18">
        <f t="shared" si="30"/>
        <v>2606.0770000000048</v>
      </c>
      <c r="H39" s="18">
        <f t="shared" si="30"/>
        <v>9569.5720200000069</v>
      </c>
      <c r="I39" s="18">
        <f t="shared" si="30"/>
        <v>828.13141999999789</v>
      </c>
      <c r="J39" s="18">
        <f t="shared" si="30"/>
        <v>8152.2538199999981</v>
      </c>
      <c r="K39" s="18">
        <f t="shared" si="30"/>
        <v>-12667.465179999999</v>
      </c>
      <c r="L39" s="18">
        <f t="shared" si="30"/>
        <v>4146.9756199999974</v>
      </c>
      <c r="M39" s="18">
        <f t="shared" si="30"/>
        <v>2966.7480199999991</v>
      </c>
      <c r="N39" s="11">
        <f t="shared" si="30"/>
        <v>-41797.75311999995</v>
      </c>
    </row>
    <row r="40" spans="1:14" ht="23.25" customHeight="1" thickBot="1" x14ac:dyDescent="0.3">
      <c r="A40" s="4" t="s">
        <v>7</v>
      </c>
      <c r="B40" s="14">
        <f t="shared" ref="B40:N40" si="31">B5+B39</f>
        <v>-531181.94099999999</v>
      </c>
      <c r="C40" s="14">
        <f t="shared" si="31"/>
        <v>-533348.80050000001</v>
      </c>
      <c r="D40" s="14">
        <f t="shared" si="31"/>
        <v>-592271.18091999996</v>
      </c>
      <c r="E40" s="14">
        <f t="shared" si="31"/>
        <v>-585405.81953999994</v>
      </c>
      <c r="F40" s="14">
        <f t="shared" si="31"/>
        <v>-571982.60583999997</v>
      </c>
      <c r="G40" s="14">
        <f t="shared" si="31"/>
        <v>-569376.52883999993</v>
      </c>
      <c r="H40" s="14">
        <f t="shared" si="31"/>
        <v>-559806.95681999996</v>
      </c>
      <c r="I40" s="14">
        <f t="shared" si="31"/>
        <v>-558978.82539999997</v>
      </c>
      <c r="J40" s="14">
        <f t="shared" si="31"/>
        <v>-550826.57157999999</v>
      </c>
      <c r="K40" s="14">
        <f t="shared" si="31"/>
        <v>-563494.03676000005</v>
      </c>
      <c r="L40" s="14">
        <f t="shared" si="31"/>
        <v>-559347.06114000001</v>
      </c>
      <c r="M40" s="14">
        <f t="shared" si="31"/>
        <v>-556380.31312000006</v>
      </c>
      <c r="N40" s="14">
        <f t="shared" si="31"/>
        <v>-556380.31311999995</v>
      </c>
    </row>
    <row r="41" spans="1:14" ht="27" customHeight="1" thickBot="1" x14ac:dyDescent="0.3">
      <c r="A41" s="15" t="s">
        <v>11</v>
      </c>
      <c r="B41" s="19">
        <f t="shared" ref="B41:N41" si="32">B6+B15-B7</f>
        <v>-180609.19999999995</v>
      </c>
      <c r="C41" s="19">
        <f t="shared" si="32"/>
        <v>-191732.26999999996</v>
      </c>
      <c r="D41" s="19">
        <f t="shared" si="32"/>
        <v>-202017.95999999996</v>
      </c>
      <c r="E41" s="19">
        <f t="shared" si="32"/>
        <v>-214731.98999999993</v>
      </c>
      <c r="F41" s="19">
        <f t="shared" si="32"/>
        <v>-204571.29999999993</v>
      </c>
      <c r="G41" s="19">
        <f t="shared" si="32"/>
        <v>-211662.71999999991</v>
      </c>
      <c r="H41" s="19">
        <f t="shared" si="32"/>
        <v>-215340.86999999994</v>
      </c>
      <c r="I41" s="19">
        <f t="shared" si="32"/>
        <v>-224628.99999999994</v>
      </c>
      <c r="J41" s="19">
        <f t="shared" si="32"/>
        <v>-228065.20999999996</v>
      </c>
      <c r="K41" s="19">
        <f t="shared" si="32"/>
        <v>-237353.12</v>
      </c>
      <c r="L41" s="19">
        <f t="shared" si="32"/>
        <v>-246641.39</v>
      </c>
      <c r="M41" s="19">
        <f t="shared" si="32"/>
        <v>-253482.74000000005</v>
      </c>
      <c r="N41" s="19">
        <f t="shared" si="32"/>
        <v>-253482.73999999993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2026-02-16T08:53:00Z</cp:lastPrinted>
  <dcterms:created xsi:type="dcterms:W3CDTF">2011-06-06T03:25:48Z</dcterms:created>
  <dcterms:modified xsi:type="dcterms:W3CDTF">2026-02-16T09:00:56Z</dcterms:modified>
</cp:coreProperties>
</file>