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K34" i="1" l="1"/>
  <c r="M34" i="1" l="1"/>
  <c r="K33" i="1" l="1"/>
  <c r="L33" i="1"/>
  <c r="M33" i="1"/>
  <c r="L30" i="1"/>
  <c r="M30" i="1"/>
  <c r="M27" i="1" l="1"/>
  <c r="M26" i="1"/>
  <c r="L27" i="1" l="1"/>
  <c r="L26" i="1"/>
  <c r="L29" i="1" l="1"/>
  <c r="M29" i="1"/>
  <c r="L28" i="1"/>
  <c r="M28" i="1"/>
  <c r="L25" i="1"/>
  <c r="M25" i="1"/>
  <c r="L24" i="1"/>
  <c r="M24" i="1"/>
  <c r="K30" i="1" l="1"/>
  <c r="K29" i="1"/>
  <c r="K28" i="1"/>
  <c r="K27" i="1"/>
  <c r="K26" i="1"/>
  <c r="K25" i="1"/>
  <c r="K24" i="1"/>
  <c r="I33" i="1"/>
  <c r="J33" i="1"/>
  <c r="H33" i="1"/>
  <c r="I30" i="1"/>
  <c r="J30" i="1"/>
  <c r="H30" i="1"/>
  <c r="J27" i="1" l="1"/>
  <c r="J26" i="1"/>
  <c r="I27" i="1" l="1"/>
  <c r="I26" i="1"/>
  <c r="H27" i="1" l="1"/>
  <c r="H26" i="1"/>
  <c r="H28" i="1"/>
  <c r="I28" i="1"/>
  <c r="J28" i="1"/>
  <c r="H25" i="1"/>
  <c r="I25" i="1"/>
  <c r="J25" i="1"/>
  <c r="H24" i="1"/>
  <c r="I24" i="1"/>
  <c r="J24" i="1"/>
  <c r="I29" i="1" l="1"/>
  <c r="J29" i="1"/>
  <c r="H29" i="1"/>
  <c r="E33" i="1" l="1"/>
  <c r="F33" i="1"/>
  <c r="G33" i="1"/>
  <c r="E30" i="1"/>
  <c r="F30" i="1"/>
  <c r="G30" i="1"/>
  <c r="F34" i="1" l="1"/>
  <c r="G27" i="1" l="1"/>
  <c r="G26" i="1"/>
  <c r="F27" i="1" l="1"/>
  <c r="F26" i="1"/>
  <c r="E27" i="1" l="1"/>
  <c r="E26" i="1"/>
  <c r="E29" i="1" l="1"/>
  <c r="F29" i="1"/>
  <c r="G29" i="1"/>
  <c r="E28" i="1"/>
  <c r="F28" i="1"/>
  <c r="G28" i="1"/>
  <c r="E25" i="1"/>
  <c r="F25" i="1"/>
  <c r="G25" i="1"/>
  <c r="E24" i="1"/>
  <c r="F24" i="1"/>
  <c r="G24" i="1"/>
  <c r="C33" i="1" l="1"/>
  <c r="D33" i="1"/>
  <c r="B33" i="1"/>
  <c r="D30" i="1"/>
  <c r="C30" i="1"/>
  <c r="B30" i="1"/>
  <c r="D26" i="1" l="1"/>
  <c r="N29" i="1" l="1"/>
  <c r="N30" i="1"/>
  <c r="C28" i="1"/>
  <c r="D28" i="1"/>
  <c r="B28" i="1"/>
  <c r="C26" i="1"/>
  <c r="D25" i="1"/>
  <c r="C25" i="1"/>
  <c r="D29" i="1" l="1"/>
  <c r="C29" i="1"/>
  <c r="B29" i="1"/>
  <c r="D27" i="1"/>
  <c r="C27" i="1" l="1"/>
  <c r="B27" i="1" l="1"/>
  <c r="B26" i="1"/>
  <c r="C24" i="1" l="1"/>
  <c r="D24" i="1"/>
  <c r="B25" i="1"/>
  <c r="B24" i="1"/>
  <c r="G16" i="1" l="1"/>
  <c r="N34" i="1" l="1"/>
  <c r="D35" i="1" l="1"/>
  <c r="N8" i="1" l="1"/>
  <c r="N7" i="1"/>
  <c r="N24" i="1" l="1"/>
  <c r="N25" i="1"/>
  <c r="N28" i="1"/>
  <c r="N31" i="1"/>
  <c r="N32" i="1"/>
  <c r="N33" i="1"/>
  <c r="N18" i="1"/>
  <c r="N19" i="1"/>
  <c r="N20" i="1"/>
  <c r="N21" i="1"/>
  <c r="N22" i="1"/>
  <c r="N17" i="1"/>
  <c r="K16" i="1"/>
  <c r="L16" i="1"/>
  <c r="M16" i="1"/>
  <c r="N11" i="1"/>
  <c r="N12" i="1"/>
  <c r="N13" i="1"/>
  <c r="N14" i="1"/>
  <c r="N15" i="1"/>
  <c r="N10" i="1"/>
  <c r="K9" i="1"/>
  <c r="L9" i="1"/>
  <c r="M9" i="1"/>
  <c r="M35" i="1" l="1"/>
  <c r="M36" i="1" s="1"/>
  <c r="L35" i="1"/>
  <c r="L36" i="1" s="1"/>
  <c r="K35" i="1"/>
  <c r="K36" i="1" s="1"/>
  <c r="N27" i="1" l="1"/>
  <c r="N26" i="1" l="1"/>
  <c r="H16" i="1" l="1"/>
  <c r="I16" i="1"/>
  <c r="J16" i="1"/>
  <c r="J35" i="1" l="1"/>
  <c r="H35" i="1"/>
  <c r="J9" i="1"/>
  <c r="I9" i="1"/>
  <c r="H9" i="1"/>
  <c r="I35" i="1"/>
  <c r="I36" i="1" s="1"/>
  <c r="G9" i="1"/>
  <c r="F16" i="1"/>
  <c r="F9" i="1"/>
  <c r="E16" i="1"/>
  <c r="E9" i="1"/>
  <c r="D16" i="1"/>
  <c r="D36" i="1" s="1"/>
  <c r="D9" i="1"/>
  <c r="C16" i="1"/>
  <c r="C9" i="1"/>
  <c r="B16" i="1"/>
  <c r="B9" i="1"/>
  <c r="N16" i="1" l="1"/>
  <c r="N9" i="1"/>
  <c r="J36" i="1"/>
  <c r="G35" i="1"/>
  <c r="G36" i="1" s="1"/>
  <c r="E35" i="1"/>
  <c r="E36" i="1" s="1"/>
  <c r="H36" i="1"/>
  <c r="F35" i="1"/>
  <c r="F36" i="1" s="1"/>
  <c r="B38" i="1"/>
  <c r="C8" i="1" s="1"/>
  <c r="C35" i="1"/>
  <c r="C36" i="1" s="1"/>
  <c r="N38" i="1" l="1"/>
  <c r="C38" i="1"/>
  <c r="D8" i="1" s="1"/>
  <c r="B35" i="1"/>
  <c r="N35" i="1" s="1"/>
  <c r="N36" i="1" s="1"/>
  <c r="D38" i="1" l="1"/>
  <c r="E8" i="1" s="1"/>
  <c r="E38" i="1" s="1"/>
  <c r="F8" i="1" s="1"/>
  <c r="F38" i="1" s="1"/>
  <c r="G8" i="1" s="1"/>
  <c r="B36" i="1"/>
  <c r="B37" i="1" s="1"/>
  <c r="N37" i="1"/>
  <c r="G38" i="1" l="1"/>
  <c r="H8" i="1" s="1"/>
  <c r="C7" i="1"/>
  <c r="C37" i="1"/>
  <c r="D37" i="1" s="1"/>
  <c r="H38" i="1" l="1"/>
  <c r="I8" i="1" s="1"/>
  <c r="I38" i="1" s="1"/>
  <c r="J8" i="1" s="1"/>
  <c r="J38" i="1" s="1"/>
  <c r="E37" i="1"/>
  <c r="F37" i="1" s="1"/>
  <c r="D7" i="1"/>
  <c r="G37" i="1" l="1"/>
  <c r="H37" i="1" s="1"/>
  <c r="I37" i="1" s="1"/>
  <c r="J37" i="1" s="1"/>
  <c r="K37" i="1" s="1"/>
  <c r="L37" i="1" s="1"/>
  <c r="M37" i="1" s="1"/>
  <c r="K8" i="1"/>
  <c r="K38" i="1" s="1"/>
  <c r="E7" i="1"/>
  <c r="L8" i="1" l="1"/>
  <c r="L38" i="1" s="1"/>
  <c r="F7" i="1"/>
  <c r="M8" i="1" l="1"/>
  <c r="M38" i="1" s="1"/>
  <c r="G7" i="1"/>
  <c r="H7" i="1" l="1"/>
  <c r="I7" i="1" l="1"/>
  <c r="J7" i="1" l="1"/>
  <c r="K7" i="1" l="1"/>
  <c r="L7" i="1" l="1"/>
  <c r="M7" i="1" l="1"/>
</calcChain>
</file>

<file path=xl/sharedStrings.xml><?xml version="1.0" encoding="utf-8"?>
<sst xmlns="http://schemas.openxmlformats.org/spreadsheetml/2006/main" count="49" uniqueCount="43">
  <si>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</si>
  <si>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</si>
  <si>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</si>
  <si>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</si>
  <si>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</si>
  <si>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</si>
  <si>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</si>
  <si>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</si>
  <si>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</si>
  <si>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</si>
  <si>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</si>
  <si>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</si>
  <si>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</si>
  <si>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</si>
  <si>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</si>
  <si>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</si>
  <si>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</si>
  <si>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</si>
  <si>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</si>
  <si>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</si>
  <si>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</si>
  <si>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</si>
  <si>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 xml:space="preserve">                       ООО «Управляющая компания БАЯРД»</t>
  </si>
  <si>
    <t>Итого расходы</t>
  </si>
  <si>
    <t>РАСХОДЫ</t>
  </si>
  <si>
    <t xml:space="preserve">                 ОТЧЕТ по дому Ломоносова, 28/2</t>
  </si>
  <si>
    <t>Отведение сточных вод ОИ</t>
  </si>
  <si>
    <t>Содержание жилья и текущий ремонт, ОПУ</t>
  </si>
  <si>
    <t>Содержание жилья и текущий ремонт,  ОПУ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</si>
  <si>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</si>
  <si>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</si>
  <si>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</si>
  <si>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</si>
  <si>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</si>
  <si>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</si>
  <si>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</si>
  <si>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2025г.</t>
  </si>
  <si>
    <t>Сентябрь 2025г</t>
  </si>
  <si>
    <t>Октябрь 2025г</t>
  </si>
  <si>
    <t>Ноябрь 2025г</t>
  </si>
  <si>
    <t>Декабрь 2025г</t>
  </si>
  <si>
    <t>Всего:                       за  2025г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</si>
  <si>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01.01.2025г. по 31.12.2025г.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</si>
</sst>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8" fillId="0" borderId="0" xfId="0" applyFont="1"/>
    <xf numFmtId="0" fontId="0" fillId="0" borderId="0" xfId="0" applyBorder="1"/>
    <xf numFmtId="0" fontId="9" fillId="0" borderId="3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0" fillId="0" borderId="0" xfId="0" applyFill="1"/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164" fontId="10" fillId="2" borderId="4" xfId="0" applyNumberFormat="1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164" fontId="10" fillId="3" borderId="4" xfId="0" applyNumberFormat="1" applyFont="1" applyFill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164" fontId="10" fillId="4" borderId="4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164" fontId="10" fillId="0" borderId="5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9" fillId="0" borderId="4" xfId="0" applyNumberFormat="1" applyFont="1" applyFill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22" zoomScale="75" workbookViewId="0">
      <selection activeCell="A22" sqref="A1:H1048576"/>
    </sheetView>
  </sheetViews>
  <sheetFormatPr defaultRowHeight="13.2" x14ac:dyDescent="0.25"/>
  <cols>
    <col min="1" max="1" width="56.88671875" customWidth="1"/>
    <col min="2" max="4" width="13.44140625" customWidth="1"/>
    <col min="5" max="5" width="12.6640625" customWidth="1"/>
    <col min="6" max="6" width="12.33203125" customWidth="1"/>
    <col min="7" max="7" width="12.44140625" customWidth="1"/>
    <col min="8" max="8" width="12.88671875" customWidth="1"/>
    <col min="9" max="9" width="13.44140625" customWidth="1"/>
    <col min="10" max="10" width="13.88671875" customWidth="1"/>
    <col min="11" max="11" width="13.44140625" customWidth="1"/>
    <col min="12" max="12" width="13.5546875" customWidth="1"/>
    <col min="13" max="13" width="13.6640625" customWidth="1"/>
    <col min="14" max="14" width="15.109375" customWidth="1"/>
    <col min="16" max="16" width="10" bestFit="1" customWidth="1"/>
  </cols>
  <sheetData>
    <row r="1" spans="1:18" ht="17.399999999999999" x14ac:dyDescent="0.3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20.25" customHeight="1" x14ac:dyDescent="0.4">
      <c r="A2" s="27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8" ht="20.399999999999999" x14ac:dyDescent="0.35">
      <c r="A3" s="29" t="s">
        <v>42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8" ht="7.5" customHeight="1" thickBot="1" x14ac:dyDescent="0.3">
      <c r="A4" s="1"/>
      <c r="R4" s="2"/>
    </row>
    <row r="5" spans="1:18" ht="3" hidden="1" customHeight="1" thickBot="1" x14ac:dyDescent="0.3">
      <c r="A5" s="1"/>
    </row>
    <row r="6" spans="1:18" ht="38.25" customHeight="1" thickBot="1" x14ac:dyDescent="0.3">
      <c r="A6" s="7" t="s">
        <v>0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  <c r="M6" s="8" t="s">
        <v>40</v>
      </c>
      <c r="N6" s="8" t="s">
        <v>41</v>
      </c>
    </row>
    <row r="7" spans="1:18" ht="23.25" customHeight="1" thickBot="1" x14ac:dyDescent="0.3">
      <c r="A7" s="9" t="s">
        <v>15</v>
      </c>
      <c r="B7" s="10">
        <v>-45703.77</v>
      </c>
      <c r="C7" s="10">
        <f t="shared" ref="C7:D7" si="0">B37</f>
        <v>-40078.525929999996</v>
      </c>
      <c r="D7" s="10">
        <f t="shared" si="0"/>
        <v>-39644.378189999996</v>
      </c>
      <c r="E7" s="10">
        <f t="shared" ref="E7:G7" si="1">D37</f>
        <v>-36400.391989999996</v>
      </c>
      <c r="F7" s="10">
        <f t="shared" si="1"/>
        <v>-35886.781849999999</v>
      </c>
      <c r="G7" s="10">
        <f t="shared" si="1"/>
        <v>-48380.198510000002</v>
      </c>
      <c r="H7" s="10">
        <f t="shared" ref="H7" si="2">G37</f>
        <v>-48205.572190000006</v>
      </c>
      <c r="I7" s="10">
        <f t="shared" ref="I7" si="3">H37</f>
        <v>-46321.544170000008</v>
      </c>
      <c r="J7" s="10">
        <f t="shared" ref="J7" si="4">I37</f>
        <v>-38461.134070000007</v>
      </c>
      <c r="K7" s="10">
        <f t="shared" ref="K7" si="5">J37</f>
        <v>-38679.652730000002</v>
      </c>
      <c r="L7" s="10">
        <f t="shared" ref="L7" si="6">K37</f>
        <v>-25192.151329999997</v>
      </c>
      <c r="M7" s="10">
        <f t="shared" ref="M7" si="7">L37</f>
        <v>-20262.207789999993</v>
      </c>
      <c r="N7" s="10">
        <f>B7</f>
        <v>-45703.77</v>
      </c>
    </row>
    <row r="8" spans="1:18" ht="21" customHeight="1" thickBot="1" x14ac:dyDescent="0.3">
      <c r="A8" s="9" t="s">
        <v>13</v>
      </c>
      <c r="B8" s="10">
        <v>-16245.19</v>
      </c>
      <c r="C8" s="10">
        <f t="shared" ref="C8:M8" si="8">B38</f>
        <v>-13102.619999999999</v>
      </c>
      <c r="D8" s="10">
        <f t="shared" si="8"/>
        <v>-15255.149999999998</v>
      </c>
      <c r="E8" s="10">
        <f t="shared" si="8"/>
        <v>-14583.529999999997</v>
      </c>
      <c r="F8" s="10">
        <f t="shared" si="8"/>
        <v>-16654.139999999996</v>
      </c>
      <c r="G8" s="10">
        <f t="shared" si="8"/>
        <v>-20099.189999999995</v>
      </c>
      <c r="H8" s="10">
        <f t="shared" si="8"/>
        <v>-29578.109999999993</v>
      </c>
      <c r="I8" s="10">
        <f t="shared" si="8"/>
        <v>-32515.419999999991</v>
      </c>
      <c r="J8" s="10">
        <f t="shared" si="8"/>
        <v>-29754.80999999999</v>
      </c>
      <c r="K8" s="10">
        <f t="shared" si="8"/>
        <v>-35165.05999999999</v>
      </c>
      <c r="L8" s="10">
        <f t="shared" si="8"/>
        <v>-21207.399999999987</v>
      </c>
      <c r="M8" s="10">
        <f t="shared" si="8"/>
        <v>-21233.109999999986</v>
      </c>
      <c r="N8" s="10">
        <f>B8</f>
        <v>-16245.19</v>
      </c>
    </row>
    <row r="9" spans="1:18" ht="20.25" customHeight="1" thickBot="1" x14ac:dyDescent="0.3">
      <c r="A9" s="11" t="s">
        <v>12</v>
      </c>
      <c r="B9" s="12">
        <f t="shared" ref="B9:M9" si="9">SUM(B10:B15)</f>
        <v>12659.109999999999</v>
      </c>
      <c r="C9" s="12">
        <f t="shared" si="9"/>
        <v>12659.109999999999</v>
      </c>
      <c r="D9" s="12">
        <f t="shared" si="9"/>
        <v>12733.699999999999</v>
      </c>
      <c r="E9" s="12">
        <f t="shared" si="9"/>
        <v>12659.109999999999</v>
      </c>
      <c r="F9" s="12">
        <f t="shared" si="9"/>
        <v>12659.109999999999</v>
      </c>
      <c r="G9" s="12">
        <f t="shared" si="9"/>
        <v>20061.129999999997</v>
      </c>
      <c r="H9" s="12">
        <f t="shared" si="9"/>
        <v>15989.13</v>
      </c>
      <c r="I9" s="12">
        <f t="shared" si="9"/>
        <v>16276.1</v>
      </c>
      <c r="J9" s="12">
        <f t="shared" si="9"/>
        <v>16097.609999999999</v>
      </c>
      <c r="K9" s="12">
        <f t="shared" si="9"/>
        <v>16082.3</v>
      </c>
      <c r="L9" s="12">
        <f t="shared" si="9"/>
        <v>16153.71</v>
      </c>
      <c r="M9" s="12">
        <f t="shared" si="9"/>
        <v>16209.81</v>
      </c>
      <c r="N9" s="12">
        <f>SUM(B9:M9)</f>
        <v>180239.92999999996</v>
      </c>
    </row>
    <row r="10" spans="1:18" ht="24.75" customHeight="1" thickBot="1" x14ac:dyDescent="0.3">
      <c r="A10" s="4" t="s">
        <v>27</v>
      </c>
      <c r="B10" s="13">
        <v>12295.15</v>
      </c>
      <c r="C10" s="13">
        <v>12295.15</v>
      </c>
      <c r="D10" s="13">
        <v>12295.15</v>
      </c>
      <c r="E10" s="13">
        <v>12295.15</v>
      </c>
      <c r="F10" s="13">
        <v>12295.15</v>
      </c>
      <c r="G10" s="13">
        <v>12295.15</v>
      </c>
      <c r="H10" s="13">
        <v>15454.8</v>
      </c>
      <c r="I10" s="13">
        <v>15454.8</v>
      </c>
      <c r="J10" s="13">
        <v>15454.8</v>
      </c>
      <c r="K10" s="13">
        <v>15454.8</v>
      </c>
      <c r="L10" s="13">
        <v>15454.8</v>
      </c>
      <c r="M10" s="13">
        <v>15454.8</v>
      </c>
      <c r="N10" s="13">
        <f>SUM(B10:M10)</f>
        <v>166499.69999999998</v>
      </c>
    </row>
    <row r="11" spans="1:18" ht="24.75" customHeight="1" thickBot="1" x14ac:dyDescent="0.3">
      <c r="A11" s="4" t="s">
        <v>16</v>
      </c>
      <c r="B11" s="13">
        <v>224.39</v>
      </c>
      <c r="C11" s="13">
        <v>224.39</v>
      </c>
      <c r="D11" s="13">
        <v>298.98</v>
      </c>
      <c r="E11" s="13">
        <v>224.39</v>
      </c>
      <c r="F11" s="13">
        <v>224.39</v>
      </c>
      <c r="G11" s="13">
        <v>224.39</v>
      </c>
      <c r="H11" s="13">
        <v>254.34</v>
      </c>
      <c r="I11" s="13">
        <v>254.34</v>
      </c>
      <c r="J11" s="13">
        <v>254.34</v>
      </c>
      <c r="K11" s="13">
        <v>254.34</v>
      </c>
      <c r="L11" s="13">
        <v>254.34</v>
      </c>
      <c r="M11" s="13">
        <v>254.34</v>
      </c>
      <c r="N11" s="13">
        <f t="shared" ref="N11:N15" si="10">SUM(B11:M11)</f>
        <v>2946.9700000000003</v>
      </c>
    </row>
    <row r="12" spans="1:18" ht="24.75" customHeight="1" thickBot="1" x14ac:dyDescent="0.3">
      <c r="A12" s="4" t="s">
        <v>17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f t="shared" si="10"/>
        <v>0</v>
      </c>
    </row>
    <row r="13" spans="1:18" ht="24.75" customHeight="1" thickBot="1" x14ac:dyDescent="0.3">
      <c r="A13" s="4" t="s">
        <v>18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7402.02</v>
      </c>
      <c r="H13" s="13">
        <v>140.41999999999999</v>
      </c>
      <c r="I13" s="13">
        <v>423.29</v>
      </c>
      <c r="J13" s="13">
        <v>244.8</v>
      </c>
      <c r="K13" s="13">
        <v>229.49</v>
      </c>
      <c r="L13" s="13">
        <v>300.89999999999998</v>
      </c>
      <c r="M13" s="13">
        <v>357</v>
      </c>
      <c r="N13" s="13">
        <f t="shared" si="10"/>
        <v>9097.92</v>
      </c>
    </row>
    <row r="14" spans="1:18" ht="24.75" customHeight="1" thickBot="1" x14ac:dyDescent="0.3">
      <c r="A14" s="4" t="s">
        <v>26</v>
      </c>
      <c r="B14" s="13">
        <v>39.57</v>
      </c>
      <c r="C14" s="13">
        <v>39.57</v>
      </c>
      <c r="D14" s="13">
        <v>39.57</v>
      </c>
      <c r="E14" s="13">
        <v>39.57</v>
      </c>
      <c r="F14" s="13">
        <v>39.57</v>
      </c>
      <c r="G14" s="13">
        <v>39.57</v>
      </c>
      <c r="H14" s="13">
        <v>39.57</v>
      </c>
      <c r="I14" s="13">
        <v>43.67</v>
      </c>
      <c r="J14" s="13">
        <v>43.67</v>
      </c>
      <c r="K14" s="13">
        <v>43.67</v>
      </c>
      <c r="L14" s="13">
        <v>43.67</v>
      </c>
      <c r="M14" s="13">
        <v>43.67</v>
      </c>
      <c r="N14" s="13">
        <f t="shared" si="10"/>
        <v>495.34000000000009</v>
      </c>
    </row>
    <row r="15" spans="1:18" ht="24.75" customHeight="1" thickBot="1" x14ac:dyDescent="0.3">
      <c r="A15" s="4" t="s">
        <v>14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  <c r="K15" s="13">
        <v>100</v>
      </c>
      <c r="L15" s="13">
        <v>100</v>
      </c>
      <c r="M15" s="13">
        <v>100</v>
      </c>
      <c r="N15" s="13">
        <f t="shared" si="10"/>
        <v>1200</v>
      </c>
    </row>
    <row r="16" spans="1:18" ht="20.25" customHeight="1" thickBot="1" x14ac:dyDescent="0.3">
      <c r="A16" s="14" t="s">
        <v>8</v>
      </c>
      <c r="B16" s="15">
        <f t="shared" ref="B16:M16" si="11">SUM(B17:B22)</f>
        <v>15801.68</v>
      </c>
      <c r="C16" s="15">
        <f t="shared" si="11"/>
        <v>10506.58</v>
      </c>
      <c r="D16" s="15">
        <f t="shared" si="11"/>
        <v>13405.32</v>
      </c>
      <c r="E16" s="15">
        <f t="shared" si="11"/>
        <v>10588.5</v>
      </c>
      <c r="F16" s="15">
        <f t="shared" si="11"/>
        <v>9214.06</v>
      </c>
      <c r="G16" s="15">
        <f>SUM(G17:G22)</f>
        <v>10582.21</v>
      </c>
      <c r="H16" s="15">
        <f t="shared" si="11"/>
        <v>13051.82</v>
      </c>
      <c r="I16" s="15">
        <f t="shared" si="11"/>
        <v>19036.71</v>
      </c>
      <c r="J16" s="15">
        <f t="shared" si="11"/>
        <v>10687.36</v>
      </c>
      <c r="K16" s="15">
        <f t="shared" si="11"/>
        <v>30039.960000000003</v>
      </c>
      <c r="L16" s="15">
        <f t="shared" si="11"/>
        <v>16128</v>
      </c>
      <c r="M16" s="15">
        <f t="shared" si="11"/>
        <v>10522.000000000002</v>
      </c>
      <c r="N16" s="15">
        <f>SUM(B16:M16)</f>
        <v>169564.2</v>
      </c>
    </row>
    <row r="17" spans="1:16" ht="24" customHeight="1" thickBot="1" x14ac:dyDescent="0.3">
      <c r="A17" s="4" t="s">
        <v>28</v>
      </c>
      <c r="B17" s="13">
        <v>15431.44</v>
      </c>
      <c r="C17" s="13">
        <v>10243.23</v>
      </c>
      <c r="D17" s="13">
        <v>13061.99</v>
      </c>
      <c r="E17" s="13">
        <v>10239.51</v>
      </c>
      <c r="F17" s="13">
        <v>8950.7099999999991</v>
      </c>
      <c r="G17" s="13">
        <v>10282.48</v>
      </c>
      <c r="H17" s="13">
        <v>7981.96</v>
      </c>
      <c r="I17" s="13">
        <v>17250.34</v>
      </c>
      <c r="J17" s="13">
        <v>10115.290000000001</v>
      </c>
      <c r="K17" s="13">
        <v>28258.21</v>
      </c>
      <c r="L17" s="13">
        <v>15434.46</v>
      </c>
      <c r="M17" s="13">
        <v>10033.200000000001</v>
      </c>
      <c r="N17" s="13">
        <f>SUM(B17:M17)</f>
        <v>157282.82</v>
      </c>
    </row>
    <row r="18" spans="1:16" ht="26.25" customHeight="1" thickBot="1" x14ac:dyDescent="0.3">
      <c r="A18" s="4" t="s">
        <v>16</v>
      </c>
      <c r="B18" s="13">
        <v>265.89999999999998</v>
      </c>
      <c r="C18" s="13">
        <v>163.35</v>
      </c>
      <c r="D18" s="13">
        <v>238.39</v>
      </c>
      <c r="E18" s="13">
        <v>248.99</v>
      </c>
      <c r="F18" s="13">
        <v>163.35</v>
      </c>
      <c r="G18" s="13">
        <v>192.32</v>
      </c>
      <c r="H18" s="13">
        <v>145.66999999999999</v>
      </c>
      <c r="I18" s="13">
        <v>292.2</v>
      </c>
      <c r="J18" s="13">
        <v>166.46</v>
      </c>
      <c r="K18" s="13">
        <v>509.06</v>
      </c>
      <c r="L18" s="13">
        <v>254.27</v>
      </c>
      <c r="M18" s="13">
        <v>165.11</v>
      </c>
      <c r="N18" s="13">
        <f t="shared" ref="N18:N22" si="12">SUM(B18:M18)</f>
        <v>2805.07</v>
      </c>
    </row>
    <row r="19" spans="1:16" ht="26.25" customHeight="1" thickBot="1" x14ac:dyDescent="0.3">
      <c r="A19" s="4" t="s">
        <v>17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 t="shared" si="12"/>
        <v>0</v>
      </c>
    </row>
    <row r="20" spans="1:16" ht="26.25" customHeight="1" thickBot="1" x14ac:dyDescent="0.3">
      <c r="A20" s="4" t="s">
        <v>18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4805.37</v>
      </c>
      <c r="I20" s="13">
        <v>1352.19</v>
      </c>
      <c r="J20" s="13">
        <v>277.04000000000002</v>
      </c>
      <c r="K20" s="13">
        <v>1112.04</v>
      </c>
      <c r="L20" s="13">
        <v>295.93</v>
      </c>
      <c r="M20" s="13">
        <v>195.34</v>
      </c>
      <c r="N20" s="13">
        <f t="shared" si="12"/>
        <v>8037.91</v>
      </c>
    </row>
    <row r="21" spans="1:16" ht="26.25" customHeight="1" thickBot="1" x14ac:dyDescent="0.3">
      <c r="A21" s="4" t="s">
        <v>26</v>
      </c>
      <c r="B21" s="13">
        <v>4.34</v>
      </c>
      <c r="C21" s="13">
        <v>0</v>
      </c>
      <c r="D21" s="13">
        <v>4.9400000000000004</v>
      </c>
      <c r="E21" s="13">
        <v>0</v>
      </c>
      <c r="F21" s="13">
        <v>0</v>
      </c>
      <c r="G21" s="13">
        <v>7.41</v>
      </c>
      <c r="H21" s="13">
        <v>18.82</v>
      </c>
      <c r="I21" s="13">
        <v>41.98</v>
      </c>
      <c r="J21" s="13">
        <v>28.57</v>
      </c>
      <c r="K21" s="13">
        <v>60.65</v>
      </c>
      <c r="L21" s="13">
        <v>43.34</v>
      </c>
      <c r="M21" s="13">
        <v>28.35</v>
      </c>
      <c r="N21" s="13">
        <f t="shared" si="12"/>
        <v>238.4</v>
      </c>
    </row>
    <row r="22" spans="1:16" ht="26.25" customHeight="1" thickBot="1" x14ac:dyDescent="0.3">
      <c r="A22" s="4" t="s">
        <v>14</v>
      </c>
      <c r="B22" s="16">
        <v>100</v>
      </c>
      <c r="C22" s="16">
        <v>100</v>
      </c>
      <c r="D22" s="16">
        <v>100</v>
      </c>
      <c r="E22" s="16">
        <v>100</v>
      </c>
      <c r="F22" s="16">
        <v>100</v>
      </c>
      <c r="G22" s="16">
        <v>100</v>
      </c>
      <c r="H22" s="16">
        <v>100</v>
      </c>
      <c r="I22" s="16">
        <v>100</v>
      </c>
      <c r="J22" s="16">
        <v>100</v>
      </c>
      <c r="K22" s="16">
        <v>100</v>
      </c>
      <c r="L22" s="16">
        <v>100</v>
      </c>
      <c r="M22" s="16">
        <v>100</v>
      </c>
      <c r="N22" s="13">
        <f t="shared" si="12"/>
        <v>1200</v>
      </c>
      <c r="O22" s="3"/>
    </row>
    <row r="23" spans="1:16" ht="21.75" customHeight="1" thickBot="1" x14ac:dyDescent="0.3">
      <c r="A23" s="17" t="s">
        <v>24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</row>
    <row r="24" spans="1:16" ht="19.5" customHeight="1" thickBot="1" x14ac:dyDescent="0.3">
      <c r="A24" s="4" t="s">
        <v>1</v>
      </c>
      <c r="B24" s="13">
        <f t="shared" ref="B24:M24" si="13">572.4*0.6</f>
        <v>343.44</v>
      </c>
      <c r="C24" s="13">
        <f t="shared" si="13"/>
        <v>343.44</v>
      </c>
      <c r="D24" s="13">
        <f t="shared" si="13"/>
        <v>343.44</v>
      </c>
      <c r="E24" s="13">
        <f t="shared" si="13"/>
        <v>343.44</v>
      </c>
      <c r="F24" s="13">
        <f t="shared" si="13"/>
        <v>343.44</v>
      </c>
      <c r="G24" s="13">
        <f t="shared" si="13"/>
        <v>343.44</v>
      </c>
      <c r="H24" s="13">
        <f t="shared" si="13"/>
        <v>343.44</v>
      </c>
      <c r="I24" s="13">
        <f t="shared" si="13"/>
        <v>343.44</v>
      </c>
      <c r="J24" s="13">
        <f t="shared" si="13"/>
        <v>343.44</v>
      </c>
      <c r="K24" s="13">
        <f t="shared" si="13"/>
        <v>343.44</v>
      </c>
      <c r="L24" s="13">
        <f t="shared" si="13"/>
        <v>343.44</v>
      </c>
      <c r="M24" s="13">
        <f t="shared" si="13"/>
        <v>343.44</v>
      </c>
      <c r="N24" s="13">
        <f t="shared" ref="N24:N34" si="14">SUM(B24:M24)</f>
        <v>4121.28</v>
      </c>
    </row>
    <row r="25" spans="1:16" ht="22.5" customHeight="1" thickBot="1" x14ac:dyDescent="0.3">
      <c r="A25" s="4" t="s">
        <v>2</v>
      </c>
      <c r="B25" s="13">
        <f t="shared" ref="B25" si="15">572.4*0.17</f>
        <v>97.308000000000007</v>
      </c>
      <c r="C25" s="13">
        <f>572.4*0.2</f>
        <v>114.48</v>
      </c>
      <c r="D25" s="13">
        <f>572.4*0.2</f>
        <v>114.48</v>
      </c>
      <c r="E25" s="13">
        <f t="shared" ref="E25:M25" si="16">572.4*0.2</f>
        <v>114.48</v>
      </c>
      <c r="F25" s="13">
        <f t="shared" si="16"/>
        <v>114.48</v>
      </c>
      <c r="G25" s="13">
        <f t="shared" si="16"/>
        <v>114.48</v>
      </c>
      <c r="H25" s="13">
        <f t="shared" si="16"/>
        <v>114.48</v>
      </c>
      <c r="I25" s="13">
        <f t="shared" si="16"/>
        <v>114.48</v>
      </c>
      <c r="J25" s="13">
        <f t="shared" si="16"/>
        <v>114.48</v>
      </c>
      <c r="K25" s="13">
        <f t="shared" si="16"/>
        <v>114.48</v>
      </c>
      <c r="L25" s="13">
        <f t="shared" si="16"/>
        <v>114.48</v>
      </c>
      <c r="M25" s="13">
        <f t="shared" si="16"/>
        <v>114.48</v>
      </c>
      <c r="N25" s="13">
        <f t="shared" si="14"/>
        <v>1356.5880000000002</v>
      </c>
    </row>
    <row r="26" spans="1:16" s="6" customFormat="1" ht="21" customHeight="1" thickBot="1" x14ac:dyDescent="0.3">
      <c r="A26" s="5" t="s">
        <v>3</v>
      </c>
      <c r="B26" s="20">
        <f>12559.11*2.3%</f>
        <v>288.85953000000001</v>
      </c>
      <c r="C26" s="20">
        <f>12559.11*2.6%</f>
        <v>326.53686000000005</v>
      </c>
      <c r="D26" s="20">
        <f>12633.7*2.6%</f>
        <v>328.47620000000006</v>
      </c>
      <c r="E26" s="20">
        <f>12559.11*2.6%</f>
        <v>326.53686000000005</v>
      </c>
      <c r="F26" s="20">
        <f>12559.11*2.6%</f>
        <v>326.53686000000005</v>
      </c>
      <c r="G26" s="20">
        <f>19961.13*2.6%</f>
        <v>518.9893800000001</v>
      </c>
      <c r="H26" s="20">
        <f>15889.13*2.6%</f>
        <v>413.11738000000003</v>
      </c>
      <c r="I26" s="20">
        <f>16176.1*2.6%</f>
        <v>420.57860000000005</v>
      </c>
      <c r="J26" s="20">
        <f>15997.61*2.6%</f>
        <v>415.93786000000006</v>
      </c>
      <c r="K26" s="20">
        <f>15982.3*2.6%</f>
        <v>415.53980000000001</v>
      </c>
      <c r="L26" s="20">
        <f>16053.71*2.6%</f>
        <v>417.39645999999999</v>
      </c>
      <c r="M26" s="20">
        <f>16109.81*2.6%</f>
        <v>418.85506000000004</v>
      </c>
      <c r="N26" s="13">
        <f t="shared" si="14"/>
        <v>4617.3608500000009</v>
      </c>
    </row>
    <row r="27" spans="1:16" s="6" customFormat="1" ht="23.25" customHeight="1" thickBot="1" x14ac:dyDescent="0.3">
      <c r="A27" s="5" t="s">
        <v>4</v>
      </c>
      <c r="B27" s="20">
        <f>15701.68*3%</f>
        <v>471.05039999999997</v>
      </c>
      <c r="C27" s="20">
        <f>10406.58*3%</f>
        <v>312.19739999999996</v>
      </c>
      <c r="D27" s="20">
        <f>13305.32*3%</f>
        <v>399.15959999999995</v>
      </c>
      <c r="E27" s="20">
        <f>10488.5*3%</f>
        <v>314.65499999999997</v>
      </c>
      <c r="F27" s="20">
        <f>9114.06*3%</f>
        <v>273.42179999999996</v>
      </c>
      <c r="G27" s="20">
        <f>10482.21*3%</f>
        <v>314.46629999999999</v>
      </c>
      <c r="H27" s="20">
        <f>12951.82*3%</f>
        <v>388.55459999999999</v>
      </c>
      <c r="I27" s="20">
        <f>18936.71*3%</f>
        <v>568.10129999999992</v>
      </c>
      <c r="J27" s="20">
        <f>10587.36*3%</f>
        <v>317.62080000000003</v>
      </c>
      <c r="K27" s="20">
        <f>29939.96*3%</f>
        <v>898.19879999999989</v>
      </c>
      <c r="L27" s="20">
        <f>16028*3%</f>
        <v>480.84</v>
      </c>
      <c r="M27" s="20">
        <f>10422*3%</f>
        <v>312.65999999999997</v>
      </c>
      <c r="N27" s="13">
        <f t="shared" si="14"/>
        <v>5050.9259999999995</v>
      </c>
    </row>
    <row r="28" spans="1:16" ht="23.25" customHeight="1" thickBot="1" x14ac:dyDescent="0.3">
      <c r="A28" s="4" t="s">
        <v>9</v>
      </c>
      <c r="B28" s="13">
        <f>572.4*12</f>
        <v>6868.7999999999993</v>
      </c>
      <c r="C28" s="13">
        <f t="shared" ref="C28:M28" si="17">572.4*12</f>
        <v>6868.7999999999993</v>
      </c>
      <c r="D28" s="13">
        <f t="shared" si="17"/>
        <v>6868.7999999999993</v>
      </c>
      <c r="E28" s="13">
        <f t="shared" si="17"/>
        <v>6868.7999999999993</v>
      </c>
      <c r="F28" s="13">
        <f t="shared" si="17"/>
        <v>6868.7999999999993</v>
      </c>
      <c r="G28" s="13">
        <f t="shared" si="17"/>
        <v>6868.7999999999993</v>
      </c>
      <c r="H28" s="13">
        <f t="shared" si="17"/>
        <v>6868.7999999999993</v>
      </c>
      <c r="I28" s="13">
        <f t="shared" si="17"/>
        <v>6868.7999999999993</v>
      </c>
      <c r="J28" s="13">
        <f t="shared" si="17"/>
        <v>6868.7999999999993</v>
      </c>
      <c r="K28" s="13">
        <f t="shared" si="17"/>
        <v>6868.7999999999993</v>
      </c>
      <c r="L28" s="13">
        <f t="shared" si="17"/>
        <v>6868.7999999999993</v>
      </c>
      <c r="M28" s="13">
        <f t="shared" si="17"/>
        <v>6868.7999999999993</v>
      </c>
      <c r="N28" s="13">
        <f t="shared" si="14"/>
        <v>82425.60000000002</v>
      </c>
      <c r="P28" s="24"/>
    </row>
    <row r="29" spans="1:16" ht="22.5" customHeight="1" thickBot="1" x14ac:dyDescent="0.3">
      <c r="A29" s="4" t="s">
        <v>6</v>
      </c>
      <c r="B29" s="20">
        <f t="shared" ref="B29:G29" si="18">572.4*3.22</f>
        <v>1843.1279999999999</v>
      </c>
      <c r="C29" s="20">
        <f t="shared" si="18"/>
        <v>1843.1279999999999</v>
      </c>
      <c r="D29" s="20">
        <f t="shared" si="18"/>
        <v>1843.1279999999999</v>
      </c>
      <c r="E29" s="20">
        <f t="shared" si="18"/>
        <v>1843.1279999999999</v>
      </c>
      <c r="F29" s="20">
        <f t="shared" si="18"/>
        <v>1843.1279999999999</v>
      </c>
      <c r="G29" s="20">
        <f t="shared" si="18"/>
        <v>1843.1279999999999</v>
      </c>
      <c r="H29" s="20">
        <f>572.4*4.05</f>
        <v>2318.2199999999998</v>
      </c>
      <c r="I29" s="20">
        <f t="shared" ref="I29:M29" si="19">572.4*4.05</f>
        <v>2318.2199999999998</v>
      </c>
      <c r="J29" s="20">
        <f t="shared" si="19"/>
        <v>2318.2199999999998</v>
      </c>
      <c r="K29" s="20">
        <f t="shared" si="19"/>
        <v>2318.2199999999998</v>
      </c>
      <c r="L29" s="20">
        <f t="shared" si="19"/>
        <v>2318.2199999999998</v>
      </c>
      <c r="M29" s="20">
        <f t="shared" si="19"/>
        <v>2318.2199999999998</v>
      </c>
      <c r="N29" s="13">
        <f t="shared" si="14"/>
        <v>24968.088000000003</v>
      </c>
    </row>
    <row r="30" spans="1:16" ht="26.25" customHeight="1" thickBot="1" x14ac:dyDescent="0.3">
      <c r="A30" s="4" t="s">
        <v>19</v>
      </c>
      <c r="B30" s="13">
        <f>200.67+23.62</f>
        <v>224.29</v>
      </c>
      <c r="C30" s="13">
        <f>200.67+23.62</f>
        <v>224.29</v>
      </c>
      <c r="D30" s="13">
        <f>200.67+23.62</f>
        <v>224.29</v>
      </c>
      <c r="E30" s="13">
        <f t="shared" ref="E30:G30" si="20">200.67+23.62</f>
        <v>224.29</v>
      </c>
      <c r="F30" s="13">
        <f t="shared" si="20"/>
        <v>224.29</v>
      </c>
      <c r="G30" s="13">
        <f t="shared" si="20"/>
        <v>224.29</v>
      </c>
      <c r="H30" s="13">
        <f>229.25+24.96</f>
        <v>254.21</v>
      </c>
      <c r="I30" s="13">
        <f t="shared" ref="I30:M30" si="21">229.25+24.96</f>
        <v>254.21</v>
      </c>
      <c r="J30" s="13">
        <f t="shared" si="21"/>
        <v>254.21</v>
      </c>
      <c r="K30" s="13">
        <f t="shared" si="21"/>
        <v>254.21</v>
      </c>
      <c r="L30" s="13">
        <f t="shared" si="21"/>
        <v>254.21</v>
      </c>
      <c r="M30" s="13">
        <f t="shared" si="21"/>
        <v>254.21</v>
      </c>
      <c r="N30" s="13">
        <f t="shared" si="14"/>
        <v>2871</v>
      </c>
    </row>
    <row r="31" spans="1:16" ht="26.25" customHeight="1" thickBot="1" x14ac:dyDescent="0.3">
      <c r="A31" s="4" t="s">
        <v>20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 t="shared" si="14"/>
        <v>0</v>
      </c>
    </row>
    <row r="32" spans="1:16" ht="26.25" customHeight="1" thickBot="1" x14ac:dyDescent="0.3">
      <c r="A32" s="4" t="s">
        <v>21</v>
      </c>
      <c r="B32" s="13">
        <v>0</v>
      </c>
      <c r="C32" s="13">
        <v>0</v>
      </c>
      <c r="D32" s="13">
        <v>0</v>
      </c>
      <c r="E32" s="13">
        <v>0</v>
      </c>
      <c r="F32" s="13">
        <v>7402.02</v>
      </c>
      <c r="G32" s="13">
        <v>140.43</v>
      </c>
      <c r="H32" s="13">
        <v>423.3</v>
      </c>
      <c r="I32" s="13">
        <v>244.8</v>
      </c>
      <c r="J32" s="13">
        <v>229.5</v>
      </c>
      <c r="K32" s="13">
        <v>300.89999999999998</v>
      </c>
      <c r="L32" s="13">
        <v>357</v>
      </c>
      <c r="M32" s="13">
        <v>413.1</v>
      </c>
      <c r="N32" s="13">
        <f t="shared" si="14"/>
        <v>9511.0500000000011</v>
      </c>
    </row>
    <row r="33" spans="1:14" ht="26.25" customHeight="1" thickBot="1" x14ac:dyDescent="0.3">
      <c r="A33" s="4" t="s">
        <v>26</v>
      </c>
      <c r="B33" s="13">
        <f>0+39.56</f>
        <v>39.56</v>
      </c>
      <c r="C33" s="13">
        <f t="shared" ref="C33:G33" si="22">0+39.56</f>
        <v>39.56</v>
      </c>
      <c r="D33" s="13">
        <f t="shared" si="22"/>
        <v>39.56</v>
      </c>
      <c r="E33" s="13">
        <f t="shared" si="22"/>
        <v>39.56</v>
      </c>
      <c r="F33" s="13">
        <f t="shared" si="22"/>
        <v>39.56</v>
      </c>
      <c r="G33" s="13">
        <f t="shared" si="22"/>
        <v>39.56</v>
      </c>
      <c r="H33" s="13">
        <f>0+43.67</f>
        <v>43.67</v>
      </c>
      <c r="I33" s="13">
        <f t="shared" ref="I33:M33" si="23">0+43.67</f>
        <v>43.67</v>
      </c>
      <c r="J33" s="13">
        <f t="shared" si="23"/>
        <v>43.67</v>
      </c>
      <c r="K33" s="13">
        <f t="shared" si="23"/>
        <v>43.67</v>
      </c>
      <c r="L33" s="13">
        <f t="shared" si="23"/>
        <v>43.67</v>
      </c>
      <c r="M33" s="13">
        <f t="shared" si="23"/>
        <v>43.67</v>
      </c>
      <c r="N33" s="13">
        <f t="shared" si="14"/>
        <v>499.38000000000011</v>
      </c>
    </row>
    <row r="34" spans="1:14" ht="24" customHeight="1" thickBot="1" x14ac:dyDescent="0.3">
      <c r="A34" s="4" t="s">
        <v>10</v>
      </c>
      <c r="B34" s="13">
        <v>0</v>
      </c>
      <c r="C34" s="13">
        <v>0</v>
      </c>
      <c r="D34" s="13">
        <v>0</v>
      </c>
      <c r="E34" s="13">
        <v>0</v>
      </c>
      <c r="F34" s="13">
        <f>4271.8</f>
        <v>4271.8</v>
      </c>
      <c r="G34" s="13">
        <v>0</v>
      </c>
      <c r="H34" s="13">
        <v>0</v>
      </c>
      <c r="I34" s="13">
        <v>0</v>
      </c>
      <c r="J34" s="13">
        <v>0</v>
      </c>
      <c r="K34" s="13">
        <f>4995</f>
        <v>4995</v>
      </c>
      <c r="L34" s="13">
        <v>0</v>
      </c>
      <c r="M34" s="13">
        <f>72000</f>
        <v>72000</v>
      </c>
      <c r="N34" s="13">
        <f t="shared" si="14"/>
        <v>81266.8</v>
      </c>
    </row>
    <row r="35" spans="1:14" ht="22.5" customHeight="1" thickBot="1" x14ac:dyDescent="0.3">
      <c r="A35" s="11" t="s">
        <v>23</v>
      </c>
      <c r="B35" s="12">
        <f t="shared" ref="B35:M35" si="24">SUM(B24:B34)</f>
        <v>10176.43593</v>
      </c>
      <c r="C35" s="12">
        <f t="shared" si="24"/>
        <v>10072.43226</v>
      </c>
      <c r="D35" s="12">
        <f t="shared" si="24"/>
        <v>10161.3338</v>
      </c>
      <c r="E35" s="12">
        <f t="shared" si="24"/>
        <v>10074.889859999999</v>
      </c>
      <c r="F35" s="12">
        <f t="shared" si="24"/>
        <v>21707.47666</v>
      </c>
      <c r="G35" s="12">
        <f t="shared" si="24"/>
        <v>10407.58368</v>
      </c>
      <c r="H35" s="12">
        <f t="shared" si="24"/>
        <v>11167.791979999998</v>
      </c>
      <c r="I35" s="12">
        <f t="shared" si="24"/>
        <v>11176.299899999998</v>
      </c>
      <c r="J35" s="12">
        <f t="shared" si="24"/>
        <v>10905.878659999998</v>
      </c>
      <c r="K35" s="12">
        <f t="shared" si="24"/>
        <v>16552.458599999998</v>
      </c>
      <c r="L35" s="12">
        <f t="shared" si="24"/>
        <v>11198.056459999998</v>
      </c>
      <c r="M35" s="12">
        <f t="shared" si="24"/>
        <v>83087.435060000003</v>
      </c>
      <c r="N35" s="12">
        <f>SUM(B35:M35)</f>
        <v>216688.07285</v>
      </c>
    </row>
    <row r="36" spans="1:14" ht="23.25" customHeight="1" thickBot="1" x14ac:dyDescent="0.3">
      <c r="A36" s="4" t="s">
        <v>5</v>
      </c>
      <c r="B36" s="21">
        <f t="shared" ref="B36:N36" si="25">B16-B35</f>
        <v>5625.2440700000006</v>
      </c>
      <c r="C36" s="21">
        <f t="shared" si="25"/>
        <v>434.14774000000034</v>
      </c>
      <c r="D36" s="21">
        <f t="shared" si="25"/>
        <v>3243.9861999999994</v>
      </c>
      <c r="E36" s="21">
        <f t="shared" si="25"/>
        <v>513.61014000000068</v>
      </c>
      <c r="F36" s="21">
        <f t="shared" si="25"/>
        <v>-12493.416660000001</v>
      </c>
      <c r="G36" s="21">
        <f t="shared" si="25"/>
        <v>174.6263199999994</v>
      </c>
      <c r="H36" s="21">
        <f t="shared" si="25"/>
        <v>1884.0280200000016</v>
      </c>
      <c r="I36" s="21">
        <f t="shared" si="25"/>
        <v>7860.410100000001</v>
      </c>
      <c r="J36" s="21">
        <f t="shared" si="25"/>
        <v>-218.51865999999791</v>
      </c>
      <c r="K36" s="21">
        <f t="shared" si="25"/>
        <v>13487.501400000005</v>
      </c>
      <c r="L36" s="21">
        <f t="shared" si="25"/>
        <v>4929.943540000002</v>
      </c>
      <c r="M36" s="21">
        <f t="shared" si="25"/>
        <v>-72565.435060000003</v>
      </c>
      <c r="N36" s="13">
        <f t="shared" si="25"/>
        <v>-47123.872849999985</v>
      </c>
    </row>
    <row r="37" spans="1:14" ht="23.25" customHeight="1" thickBot="1" x14ac:dyDescent="0.3">
      <c r="A37" s="4" t="s">
        <v>7</v>
      </c>
      <c r="B37" s="16">
        <f>B7+B36</f>
        <v>-40078.525929999996</v>
      </c>
      <c r="C37" s="22">
        <f>B37+C36</f>
        <v>-39644.378189999996</v>
      </c>
      <c r="D37" s="22">
        <f>C37+D36</f>
        <v>-36400.391989999996</v>
      </c>
      <c r="E37" s="22">
        <f t="shared" ref="E37:M37" si="26">D37+E36</f>
        <v>-35886.781849999999</v>
      </c>
      <c r="F37" s="22">
        <f t="shared" si="26"/>
        <v>-48380.198510000002</v>
      </c>
      <c r="G37" s="22">
        <f t="shared" si="26"/>
        <v>-48205.572190000006</v>
      </c>
      <c r="H37" s="22">
        <f t="shared" si="26"/>
        <v>-46321.544170000008</v>
      </c>
      <c r="I37" s="22">
        <f t="shared" si="26"/>
        <v>-38461.134070000007</v>
      </c>
      <c r="J37" s="22">
        <f t="shared" si="26"/>
        <v>-38679.652730000002</v>
      </c>
      <c r="K37" s="22">
        <f t="shared" si="26"/>
        <v>-25192.151329999997</v>
      </c>
      <c r="L37" s="22">
        <f t="shared" si="26"/>
        <v>-20262.207789999993</v>
      </c>
      <c r="M37" s="22">
        <f t="shared" si="26"/>
        <v>-92827.642850000004</v>
      </c>
      <c r="N37" s="16">
        <f>N7+N36</f>
        <v>-92827.642849999975</v>
      </c>
    </row>
    <row r="38" spans="1:14" ht="27" customHeight="1" thickBot="1" x14ac:dyDescent="0.3">
      <c r="A38" s="17" t="s">
        <v>11</v>
      </c>
      <c r="B38" s="23">
        <f t="shared" ref="B38:G38" si="27">B8+B16-B9</f>
        <v>-13102.619999999999</v>
      </c>
      <c r="C38" s="23">
        <f t="shared" si="27"/>
        <v>-15255.149999999998</v>
      </c>
      <c r="D38" s="23">
        <f t="shared" si="27"/>
        <v>-14583.529999999997</v>
      </c>
      <c r="E38" s="23">
        <f t="shared" si="27"/>
        <v>-16654.139999999996</v>
      </c>
      <c r="F38" s="23">
        <f t="shared" si="27"/>
        <v>-20099.189999999995</v>
      </c>
      <c r="G38" s="23">
        <f t="shared" si="27"/>
        <v>-29578.109999999993</v>
      </c>
      <c r="H38" s="23">
        <f t="shared" ref="H38:N38" si="28">H8+H16-H9</f>
        <v>-32515.419999999991</v>
      </c>
      <c r="I38" s="23">
        <f t="shared" si="28"/>
        <v>-29754.80999999999</v>
      </c>
      <c r="J38" s="23">
        <f t="shared" si="28"/>
        <v>-35165.05999999999</v>
      </c>
      <c r="K38" s="23">
        <f t="shared" si="28"/>
        <v>-21207.399999999987</v>
      </c>
      <c r="L38" s="23">
        <f t="shared" si="28"/>
        <v>-21233.109999999986</v>
      </c>
      <c r="M38" s="23">
        <f t="shared" si="28"/>
        <v>-26920.919999999984</v>
      </c>
      <c r="N38" s="23">
        <f t="shared" si="28"/>
        <v>-26920.919999999955</v>
      </c>
    </row>
  </sheetData>
  <mergeCells count="3">
    <mergeCell ref="A1:N1"/>
    <mergeCell ref="A2:N2"/>
    <mergeCell ref="A3:P3"/>
  </mergeCells>
  <phoneticPr fontId="5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2026-02-16T03:35:08Z</cp:lastPrinted>
  <dcterms:created xsi:type="dcterms:W3CDTF">2011-06-06T03:25:48Z</dcterms:created>
  <dcterms:modified xsi:type="dcterms:W3CDTF">2026-02-16T03:40:13Z</dcterms:modified>
</cp:coreProperties>
</file>