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K22" i="1" l="1"/>
  <c r="L22" i="1"/>
  <c r="M22" i="1"/>
  <c r="K14" i="1"/>
  <c r="L14" i="1"/>
  <c r="M14" i="1"/>
  <c r="M32" i="1" l="1"/>
  <c r="L32" i="1"/>
  <c r="K32" i="1"/>
  <c r="K30" i="1"/>
  <c r="L30" i="1"/>
  <c r="M30" i="1"/>
  <c r="M29" i="1"/>
  <c r="L29" i="1"/>
  <c r="K29" i="1"/>
  <c r="M27" i="1" l="1"/>
  <c r="M16" i="1"/>
  <c r="M26" i="1"/>
  <c r="M8" i="1"/>
  <c r="L27" i="1" l="1"/>
  <c r="L16" i="1"/>
  <c r="L26" i="1"/>
  <c r="L8" i="1"/>
  <c r="K27" i="1" l="1"/>
  <c r="K16" i="1"/>
  <c r="K26" i="1"/>
  <c r="K8" i="1" l="1"/>
  <c r="K33" i="1" l="1"/>
  <c r="L33" i="1"/>
  <c r="M33" i="1"/>
  <c r="K28" i="1"/>
  <c r="L28" i="1"/>
  <c r="M28" i="1"/>
  <c r="K25" i="1"/>
  <c r="L25" i="1"/>
  <c r="M25" i="1"/>
  <c r="K24" i="1"/>
  <c r="L24" i="1"/>
  <c r="M24" i="1"/>
  <c r="H22" i="1" l="1"/>
  <c r="I22" i="1"/>
  <c r="J22" i="1"/>
  <c r="H14" i="1"/>
  <c r="I14" i="1"/>
  <c r="J14" i="1"/>
  <c r="C22" i="1" l="1"/>
  <c r="D22" i="1"/>
  <c r="E22" i="1"/>
  <c r="F22" i="1"/>
  <c r="G22" i="1"/>
  <c r="B22" i="1"/>
  <c r="C14" i="1"/>
  <c r="D14" i="1"/>
  <c r="E14" i="1"/>
  <c r="F14" i="1"/>
  <c r="G14" i="1"/>
  <c r="B14" i="1"/>
  <c r="J32" i="1" l="1"/>
  <c r="I32" i="1"/>
  <c r="H32" i="1"/>
  <c r="I30" i="1"/>
  <c r="J30" i="1"/>
  <c r="H30" i="1"/>
  <c r="J29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/>
  <c r="I28" i="1"/>
  <c r="J28" i="1"/>
  <c r="H25" i="1"/>
  <c r="I25" i="1"/>
  <c r="J25" i="1"/>
  <c r="H24" i="1"/>
  <c r="I24" i="1"/>
  <c r="J24" i="1"/>
  <c r="I33" i="1" l="1"/>
  <c r="J33" i="1"/>
  <c r="H33" i="1"/>
  <c r="E32" i="1" l="1"/>
  <c r="F32" i="1"/>
  <c r="G32" i="1"/>
  <c r="F37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C32" i="1" l="1"/>
  <c r="D32" i="1"/>
  <c r="B32" i="1"/>
  <c r="D37" i="1" l="1"/>
  <c r="D26" i="1" l="1"/>
  <c r="C28" i="1" l="1"/>
  <c r="D28" i="1"/>
  <c r="B28" i="1"/>
  <c r="C26" i="1"/>
  <c r="D25" i="1"/>
  <c r="C25" i="1"/>
  <c r="D27" i="1" l="1"/>
  <c r="D16" i="1"/>
  <c r="D8" i="1"/>
  <c r="C27" i="1" l="1"/>
  <c r="C16" i="1"/>
  <c r="C8" i="1"/>
  <c r="B27" i="1" l="1"/>
  <c r="B16" i="1"/>
  <c r="B26" i="1"/>
  <c r="B8" i="1"/>
  <c r="C33" i="1" l="1"/>
  <c r="D33" i="1"/>
  <c r="C24" i="1"/>
  <c r="D24" i="1"/>
  <c r="B33" i="1"/>
  <c r="B25" i="1"/>
  <c r="B24" i="1"/>
  <c r="N35" i="1" l="1"/>
  <c r="N34" i="1" l="1"/>
  <c r="N5" i="1" l="1"/>
  <c r="G15" i="1" l="1"/>
  <c r="N6" i="1" l="1"/>
  <c r="M7" i="1" l="1"/>
  <c r="L7" i="1"/>
  <c r="K7" i="1"/>
  <c r="N24" i="1"/>
  <c r="N25" i="1"/>
  <c r="N26" i="1"/>
  <c r="N27" i="1"/>
  <c r="N28" i="1"/>
  <c r="N29" i="1"/>
  <c r="N30" i="1"/>
  <c r="N31" i="1"/>
  <c r="N32" i="1"/>
  <c r="N33" i="1"/>
  <c r="N36" i="1"/>
  <c r="N37" i="1"/>
  <c r="N17" i="1"/>
  <c r="N18" i="1"/>
  <c r="N19" i="1"/>
  <c r="N20" i="1"/>
  <c r="N21" i="1"/>
  <c r="N22" i="1"/>
  <c r="K15" i="1"/>
  <c r="L15" i="1"/>
  <c r="M15" i="1"/>
  <c r="N9" i="1"/>
  <c r="N10" i="1"/>
  <c r="N11" i="1"/>
  <c r="N12" i="1"/>
  <c r="N13" i="1"/>
  <c r="N14" i="1"/>
  <c r="M38" i="1" l="1"/>
  <c r="M39" i="1" s="1"/>
  <c r="L38" i="1"/>
  <c r="L39" i="1" s="1"/>
  <c r="K38" i="1"/>
  <c r="K39" i="1" l="1"/>
  <c r="H15" i="1"/>
  <c r="I15" i="1"/>
  <c r="J15" i="1"/>
  <c r="I7" i="1"/>
  <c r="J7" i="1"/>
  <c r="H38" i="1" l="1"/>
  <c r="H39" i="1" s="1"/>
  <c r="J38" i="1"/>
  <c r="J39" i="1" s="1"/>
  <c r="H7" i="1"/>
  <c r="I38" i="1" l="1"/>
  <c r="N8" i="1"/>
  <c r="F15" i="1"/>
  <c r="G7" i="1"/>
  <c r="D15" i="1"/>
  <c r="D38" i="1" s="1"/>
  <c r="D39" i="1" s="1"/>
  <c r="D7" i="1"/>
  <c r="C15" i="1"/>
  <c r="C7" i="1"/>
  <c r="B15" i="1"/>
  <c r="B7" i="1"/>
  <c r="G38" i="1" l="1"/>
  <c r="G39" i="1" s="1"/>
  <c r="C38" i="1"/>
  <c r="C39" i="1" s="1"/>
  <c r="E7" i="1"/>
  <c r="E15" i="1"/>
  <c r="N16" i="1"/>
  <c r="I39" i="1"/>
  <c r="F7" i="1"/>
  <c r="F38" i="1"/>
  <c r="F39" i="1" s="1"/>
  <c r="B41" i="1"/>
  <c r="C6" i="1" s="1"/>
  <c r="C41" i="1" s="1"/>
  <c r="D6" i="1" s="1"/>
  <c r="D41" i="1" l="1"/>
  <c r="E6" i="1" s="1"/>
  <c r="E41" i="1" s="1"/>
  <c r="E38" i="1"/>
  <c r="E39" i="1" s="1"/>
  <c r="N7" i="1"/>
  <c r="N15" i="1"/>
  <c r="B38" i="1"/>
  <c r="N38" i="1" l="1"/>
  <c r="N41" i="1"/>
  <c r="F6" i="1"/>
  <c r="F41" i="1" s="1"/>
  <c r="B39" i="1"/>
  <c r="G6" i="1" l="1"/>
  <c r="N39" i="1"/>
  <c r="N40" i="1" s="1"/>
  <c r="B40" i="1"/>
  <c r="G41" i="1" l="1"/>
  <c r="H6" i="1" s="1"/>
  <c r="H41" i="1" s="1"/>
  <c r="I6" i="1" s="1"/>
  <c r="I41" i="1" s="1"/>
  <c r="C5" i="1"/>
  <c r="C40" i="1" s="1"/>
  <c r="J6" i="1" l="1"/>
  <c r="J41" i="1" s="1"/>
  <c r="D5" i="1"/>
  <c r="D40" i="1" s="1"/>
  <c r="K6" i="1" l="1"/>
  <c r="K41" i="1" s="1"/>
  <c r="L6" i="1" s="1"/>
  <c r="L41" i="1" s="1"/>
  <c r="E5" i="1"/>
  <c r="E40" i="1" s="1"/>
  <c r="M6" i="1" l="1"/>
  <c r="M41" i="1" s="1"/>
  <c r="F5" i="1"/>
  <c r="F40" i="1" s="1"/>
  <c r="G5" i="1" l="1"/>
  <c r="G40" i="1" l="1"/>
  <c r="H5" i="1" s="1"/>
  <c r="H40" i="1" s="1"/>
  <c r="I5" i="1" s="1"/>
  <c r="I40" i="1" s="1"/>
  <c r="J5" i="1" s="1"/>
  <c r="J40" i="1" s="1"/>
  <c r="K5" i="1" s="1"/>
  <c r="K40" i="1" s="1"/>
  <c r="L5" i="1" s="1"/>
  <c r="L40" i="1" s="1"/>
  <c r="M5" i="1" s="1"/>
  <c r="M40" i="1" s="1"/>
</calcChain>
</file>

<file path=xl/sharedStrings.xml><?xml version="1.0" encoding="utf-8"?>
<sst xmlns="http://schemas.openxmlformats.org/spreadsheetml/2006/main" count="53" uniqueCount="44">
  <si>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</si>
  <si>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</si>
  <si>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</si>
  <si>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</si>
  <si>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</si>
  <si>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</si>
  <si>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</si>
  <si>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</si>
  <si>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</si>
  <si>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</si>
  <si>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</si>
  <si>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</si>
  <si>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</si>
  <si>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</si>
  <si>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</si>
  <si>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</si>
  <si>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</si>
  <si>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</si>
  <si>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</si>
  <si>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</si>
  <si>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</si>
  <si>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</si>
  <si>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</si>
  <si>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</si>
  <si>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</si>
  <si>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ОИ</t>
  </si>
  <si>
    <t>Содержание жилья и текущий ремонт,  ОПУ</t>
  </si>
  <si>
    <t xml:space="preserve">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</si>
  <si>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</si>
  <si>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</si>
  <si>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</si>
  <si>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</si>
  <si>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</si>
  <si>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</si>
  <si>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</si>
  <si>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</si>
  <si>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</si>
  <si>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</si>
  <si>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</si>
  <si>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</si>
  <si>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</si>
  <si>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</si>
  <si>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</si>
  <si>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 xml:space="preserve">                 ОТЧЕТ по дому Ленинградская, 95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</si>
</sst>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zoomScale="75" workbookViewId="0">
      <selection activeCell="A2" sqref="A1:I1048576"/>
    </sheetView>
  </sheetViews>
  <sheetFormatPr defaultRowHeight="13.2" x14ac:dyDescent="0.25"/>
  <cols>
    <col min="1" max="1" width="58.6640625" customWidth="1"/>
    <col min="2" max="2" width="15.109375" customWidth="1"/>
    <col min="3" max="3" width="14.33203125" customWidth="1"/>
    <col min="4" max="4" width="13.44140625" customWidth="1"/>
    <col min="5" max="5" width="13.88671875" customWidth="1"/>
    <col min="6" max="7" width="14.33203125" customWidth="1"/>
    <col min="8" max="8" width="13.88671875" customWidth="1"/>
    <col min="9" max="9" width="13.6640625" customWidth="1"/>
    <col min="10" max="13" width="13.33203125" customWidth="1"/>
    <col min="14" max="14" width="16.1093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15</v>
      </c>
      <c r="B5" s="8">
        <v>1821.08</v>
      </c>
      <c r="C5" s="8">
        <f t="shared" ref="C5:D6" si="0">B40</f>
        <v>14496.927370000003</v>
      </c>
      <c r="D5" s="8">
        <f t="shared" si="0"/>
        <v>18993.445530000005</v>
      </c>
      <c r="E5" s="8">
        <f t="shared" ref="E5:E6" si="1">D40</f>
        <v>755.02485000000888</v>
      </c>
      <c r="F5" s="8">
        <f t="shared" ref="F5:F6" si="2">E40</f>
        <v>8113.8379100000093</v>
      </c>
      <c r="G5" s="8">
        <f t="shared" ref="G5:G6" si="3">F40</f>
        <v>8074.2765700000164</v>
      </c>
      <c r="H5" s="8">
        <f t="shared" ref="H5:H6" si="4">G40</f>
        <v>14770.450030000011</v>
      </c>
      <c r="I5" s="8">
        <f t="shared" ref="I5:I6" si="5">H40</f>
        <v>16509.422630000008</v>
      </c>
      <c r="J5" s="8">
        <f t="shared" ref="J5:J6" si="6">I40</f>
        <v>30002.390910000002</v>
      </c>
      <c r="K5" s="8">
        <f t="shared" ref="K5:K6" si="7">J40</f>
        <v>31439.519130000001</v>
      </c>
      <c r="L5" s="8">
        <f t="shared" ref="L5:L6" si="8">K40</f>
        <v>30942.732809999994</v>
      </c>
      <c r="M5" s="8">
        <f t="shared" ref="M5:M6" si="9">L40</f>
        <v>43010.87455</v>
      </c>
      <c r="N5" s="8">
        <f>B5</f>
        <v>1821.08</v>
      </c>
    </row>
    <row r="6" spans="1:18" ht="21" customHeight="1" thickBot="1" x14ac:dyDescent="0.3">
      <c r="A6" s="7" t="s">
        <v>13</v>
      </c>
      <c r="B6" s="8">
        <v>-38098.21</v>
      </c>
      <c r="C6" s="8">
        <f t="shared" si="0"/>
        <v>-31989.35</v>
      </c>
      <c r="D6" s="8">
        <f t="shared" si="0"/>
        <v>-32062.769999999997</v>
      </c>
      <c r="E6" s="8">
        <f t="shared" si="1"/>
        <v>-34115.25</v>
      </c>
      <c r="F6" s="8">
        <f t="shared" si="2"/>
        <v>-33211.859999999993</v>
      </c>
      <c r="G6" s="8">
        <f t="shared" si="3"/>
        <v>-34565.989999999983</v>
      </c>
      <c r="H6" s="8">
        <f t="shared" si="4"/>
        <v>-35691.799999999988</v>
      </c>
      <c r="I6" s="8">
        <f t="shared" si="5"/>
        <v>-44905.51999999999</v>
      </c>
      <c r="J6" s="8">
        <f t="shared" si="6"/>
        <v>-44295.079999999994</v>
      </c>
      <c r="K6" s="8">
        <f t="shared" si="7"/>
        <v>-47029.59</v>
      </c>
      <c r="L6" s="8">
        <f t="shared" si="8"/>
        <v>-57015.170000000006</v>
      </c>
      <c r="M6" s="8">
        <f t="shared" si="9"/>
        <v>-60591.48000000001</v>
      </c>
      <c r="N6" s="8">
        <f>B6</f>
        <v>-38098.21</v>
      </c>
    </row>
    <row r="7" spans="1:18" ht="20.25" customHeight="1" thickBot="1" x14ac:dyDescent="0.3">
      <c r="A7" s="9" t="s">
        <v>12</v>
      </c>
      <c r="B7" s="10">
        <f>SUM(B8:B14)</f>
        <v>33193.11</v>
      </c>
      <c r="C7" s="10">
        <f>SUM(C8:C14)</f>
        <v>33298.74</v>
      </c>
      <c r="D7" s="10">
        <f>SUM(D8:D14)</f>
        <v>35261.43</v>
      </c>
      <c r="E7" s="10">
        <f t="shared" ref="E7:M7" si="10">SUM(E8:E14)</f>
        <v>34160.539999999994</v>
      </c>
      <c r="F7" s="10">
        <f t="shared" si="10"/>
        <v>34160.539999999994</v>
      </c>
      <c r="G7" s="10">
        <f t="shared" si="10"/>
        <v>34794.39</v>
      </c>
      <c r="H7" s="10">
        <f t="shared" si="10"/>
        <v>40021.5</v>
      </c>
      <c r="I7" s="10">
        <f t="shared" si="10"/>
        <v>40837.919999999998</v>
      </c>
      <c r="J7" s="10">
        <f t="shared" si="10"/>
        <v>39592.18</v>
      </c>
      <c r="K7" s="10">
        <f t="shared" si="10"/>
        <v>46959.62</v>
      </c>
      <c r="L7" s="10">
        <f t="shared" si="10"/>
        <v>49097.01</v>
      </c>
      <c r="M7" s="10">
        <f t="shared" si="10"/>
        <v>44682.66</v>
      </c>
      <c r="N7" s="10">
        <f>SUM(B7:M7)</f>
        <v>466059.64</v>
      </c>
    </row>
    <row r="8" spans="1:18" ht="24.75" customHeight="1" thickBot="1" x14ac:dyDescent="0.3">
      <c r="A8" s="4" t="s">
        <v>26</v>
      </c>
      <c r="B8" s="11">
        <f t="shared" ref="B8:G8" si="11">30335.1+951.37</f>
        <v>31286.469999999998</v>
      </c>
      <c r="C8" s="11">
        <f t="shared" si="11"/>
        <v>31286.469999999998</v>
      </c>
      <c r="D8" s="11">
        <f t="shared" si="11"/>
        <v>31286.469999999998</v>
      </c>
      <c r="E8" s="11">
        <f t="shared" si="11"/>
        <v>31286.469999999998</v>
      </c>
      <c r="F8" s="11">
        <f t="shared" si="11"/>
        <v>31286.469999999998</v>
      </c>
      <c r="G8" s="11">
        <f t="shared" si="11"/>
        <v>31286.469999999998</v>
      </c>
      <c r="H8" s="11">
        <f t="shared" ref="H8:M8" si="12">36695.7+951.37</f>
        <v>37647.07</v>
      </c>
      <c r="I8" s="11">
        <f t="shared" si="12"/>
        <v>37647.07</v>
      </c>
      <c r="J8" s="11">
        <f t="shared" si="12"/>
        <v>37647.07</v>
      </c>
      <c r="K8" s="11">
        <f t="shared" si="12"/>
        <v>37647.07</v>
      </c>
      <c r="L8" s="11">
        <f t="shared" si="12"/>
        <v>37647.07</v>
      </c>
      <c r="M8" s="11">
        <f t="shared" si="12"/>
        <v>37647.07</v>
      </c>
      <c r="N8" s="11">
        <f>SUM(B8:M8)</f>
        <v>413601.24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6826.62</v>
      </c>
      <c r="L9" s="11">
        <v>7820.54</v>
      </c>
      <c r="M9" s="11">
        <v>4382.28</v>
      </c>
      <c r="N9" s="11">
        <f t="shared" ref="N9:N14" si="13">SUM(B9:M9)</f>
        <v>19029.439999999999</v>
      </c>
      <c r="Q9" t="s">
        <v>27</v>
      </c>
    </row>
    <row r="10" spans="1:18" ht="24.75" customHeight="1" thickBot="1" x14ac:dyDescent="0.3">
      <c r="A10" s="4" t="s">
        <v>17</v>
      </c>
      <c r="B10" s="11">
        <v>95.18</v>
      </c>
      <c r="C10" s="11">
        <v>95.18</v>
      </c>
      <c r="D10" s="11">
        <v>95.18</v>
      </c>
      <c r="E10" s="11">
        <v>95.18</v>
      </c>
      <c r="F10" s="11">
        <v>95.18</v>
      </c>
      <c r="G10" s="11">
        <v>95.18</v>
      </c>
      <c r="H10" s="11">
        <v>123.73</v>
      </c>
      <c r="I10" s="11">
        <v>123.73</v>
      </c>
      <c r="J10" s="11">
        <v>123.73</v>
      </c>
      <c r="K10" s="11">
        <v>123.73</v>
      </c>
      <c r="L10" s="11">
        <v>123.73</v>
      </c>
      <c r="M10" s="11">
        <v>123.73</v>
      </c>
      <c r="N10" s="11">
        <f t="shared" si="13"/>
        <v>1313.46</v>
      </c>
    </row>
    <row r="11" spans="1:18" ht="24.75" customHeight="1" thickBot="1" x14ac:dyDescent="0.3">
      <c r="A11" s="4" t="s">
        <v>18</v>
      </c>
      <c r="B11" s="11">
        <v>0</v>
      </c>
      <c r="C11" s="11">
        <v>105.63</v>
      </c>
      <c r="D11" s="11">
        <v>2068.3200000000002</v>
      </c>
      <c r="E11" s="11">
        <v>967.43</v>
      </c>
      <c r="F11" s="11">
        <v>967.43</v>
      </c>
      <c r="G11" s="11">
        <v>1601.28</v>
      </c>
      <c r="H11" s="11">
        <v>439.24</v>
      </c>
      <c r="I11" s="11">
        <v>1245.74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3"/>
        <v>7395.07</v>
      </c>
    </row>
    <row r="12" spans="1:18" ht="24.75" customHeight="1" thickBot="1" x14ac:dyDescent="0.3">
      <c r="A12" s="4" t="s">
        <v>25</v>
      </c>
      <c r="B12" s="11">
        <v>95.96</v>
      </c>
      <c r="C12" s="11">
        <v>95.96</v>
      </c>
      <c r="D12" s="11">
        <v>95.96</v>
      </c>
      <c r="E12" s="11">
        <v>95.96</v>
      </c>
      <c r="F12" s="11">
        <v>95.96</v>
      </c>
      <c r="G12" s="11">
        <v>95.96</v>
      </c>
      <c r="H12" s="11">
        <v>95.96</v>
      </c>
      <c r="I12" s="11">
        <v>105.88</v>
      </c>
      <c r="J12" s="11">
        <v>105.88</v>
      </c>
      <c r="K12" s="11">
        <v>646.70000000000005</v>
      </c>
      <c r="L12" s="11">
        <v>1790.17</v>
      </c>
      <c r="M12" s="11">
        <v>814.08</v>
      </c>
      <c r="N12" s="11">
        <f t="shared" si="13"/>
        <v>4134.43</v>
      </c>
    </row>
    <row r="13" spans="1:18" ht="24.75" customHeight="1" thickBot="1" x14ac:dyDescent="0.3">
      <c r="A13" s="4" t="s">
        <v>28</v>
      </c>
      <c r="B13" s="11">
        <v>1615.5</v>
      </c>
      <c r="C13" s="11">
        <v>1615.5</v>
      </c>
      <c r="D13" s="11">
        <v>1615.5</v>
      </c>
      <c r="E13" s="11">
        <v>1615.5</v>
      </c>
      <c r="F13" s="11">
        <v>1615.5</v>
      </c>
      <c r="G13" s="11">
        <v>1615.5</v>
      </c>
      <c r="H13" s="11">
        <v>1615.5</v>
      </c>
      <c r="I13" s="11">
        <v>1615.5</v>
      </c>
      <c r="J13" s="11">
        <v>1615.5</v>
      </c>
      <c r="K13" s="11">
        <v>1615.5</v>
      </c>
      <c r="L13" s="11">
        <v>1615.5</v>
      </c>
      <c r="M13" s="11">
        <v>1615.5</v>
      </c>
      <c r="N13" s="11">
        <f t="shared" si="13"/>
        <v>19386</v>
      </c>
    </row>
    <row r="14" spans="1:18" ht="24.75" customHeight="1" thickBot="1" x14ac:dyDescent="0.3">
      <c r="A14" s="4" t="s">
        <v>14</v>
      </c>
      <c r="B14" s="11">
        <f>400-300</f>
        <v>100</v>
      </c>
      <c r="C14" s="11">
        <f t="shared" ref="C14:M14" si="14">400-300</f>
        <v>100</v>
      </c>
      <c r="D14" s="11">
        <f t="shared" si="14"/>
        <v>100</v>
      </c>
      <c r="E14" s="11">
        <f t="shared" si="14"/>
        <v>100</v>
      </c>
      <c r="F14" s="11">
        <f t="shared" si="14"/>
        <v>100</v>
      </c>
      <c r="G14" s="11">
        <f t="shared" si="14"/>
        <v>100</v>
      </c>
      <c r="H14" s="11">
        <f t="shared" si="14"/>
        <v>100</v>
      </c>
      <c r="I14" s="11">
        <f t="shared" si="14"/>
        <v>100</v>
      </c>
      <c r="J14" s="11">
        <f t="shared" si="14"/>
        <v>100</v>
      </c>
      <c r="K14" s="11">
        <f t="shared" si="14"/>
        <v>100</v>
      </c>
      <c r="L14" s="11">
        <f t="shared" si="14"/>
        <v>100</v>
      </c>
      <c r="M14" s="11">
        <f t="shared" si="14"/>
        <v>100</v>
      </c>
      <c r="N14" s="11">
        <f t="shared" si="13"/>
        <v>1200</v>
      </c>
    </row>
    <row r="15" spans="1:18" ht="20.25" customHeight="1" thickBot="1" x14ac:dyDescent="0.3">
      <c r="A15" s="12" t="s">
        <v>8</v>
      </c>
      <c r="B15" s="13">
        <f>SUM(B16:B22)</f>
        <v>39301.97</v>
      </c>
      <c r="C15" s="13">
        <f>SUM(C16:C22)</f>
        <v>33225.32</v>
      </c>
      <c r="D15" s="13">
        <f>SUM(D16:D22)</f>
        <v>33208.949999999997</v>
      </c>
      <c r="E15" s="13">
        <f t="shared" ref="E15:M15" si="15">SUM(E16:E22)</f>
        <v>35063.93</v>
      </c>
      <c r="F15" s="13">
        <f t="shared" si="15"/>
        <v>32806.410000000003</v>
      </c>
      <c r="G15" s="13">
        <f t="shared" si="15"/>
        <v>33668.579999999994</v>
      </c>
      <c r="H15" s="13">
        <f t="shared" si="15"/>
        <v>30807.78</v>
      </c>
      <c r="I15" s="13">
        <f t="shared" si="15"/>
        <v>41448.359999999993</v>
      </c>
      <c r="J15" s="13">
        <f t="shared" si="15"/>
        <v>36857.67</v>
      </c>
      <c r="K15" s="13">
        <f t="shared" si="15"/>
        <v>36974.039999999994</v>
      </c>
      <c r="L15" s="13">
        <f t="shared" si="15"/>
        <v>45520.7</v>
      </c>
      <c r="M15" s="13">
        <f t="shared" si="15"/>
        <v>58119.349999999991</v>
      </c>
      <c r="N15" s="13">
        <f>SUM(B15:M15)</f>
        <v>457003.05999999994</v>
      </c>
    </row>
    <row r="16" spans="1:18" ht="24" customHeight="1" thickBot="1" x14ac:dyDescent="0.3">
      <c r="A16" s="4" t="s">
        <v>26</v>
      </c>
      <c r="B16" s="11">
        <f>35769.49+951.51</f>
        <v>36721</v>
      </c>
      <c r="C16" s="11">
        <f>30428.64+954.3</f>
        <v>31382.94</v>
      </c>
      <c r="D16" s="11">
        <f>30323.61+951.01</f>
        <v>31274.62</v>
      </c>
      <c r="E16" s="11">
        <f>30377.65+952.71</f>
        <v>31330.36</v>
      </c>
      <c r="F16" s="11">
        <f>29392.18+857.71</f>
        <v>30249.89</v>
      </c>
      <c r="G16" s="11">
        <f>29834.12+971.34</f>
        <v>30805.46</v>
      </c>
      <c r="H16" s="11">
        <f>26874.4+859.02</f>
        <v>27733.420000000002</v>
      </c>
      <c r="I16" s="11">
        <f>37758.41+1019.45</f>
        <v>38777.86</v>
      </c>
      <c r="J16" s="11">
        <f>33162.85+864.35</f>
        <v>34027.199999999997</v>
      </c>
      <c r="K16" s="11">
        <f>34163.64+887.25</f>
        <v>35050.89</v>
      </c>
      <c r="L16" s="11">
        <f>35838.48+1001.29</f>
        <v>36839.770000000004</v>
      </c>
      <c r="M16" s="11">
        <f>45043.56+1177.5</f>
        <v>46221.06</v>
      </c>
      <c r="N16" s="11">
        <f>SUM(B16:M16)</f>
        <v>410414.47000000003</v>
      </c>
    </row>
    <row r="17" spans="1:15" ht="26.25" customHeight="1" thickBot="1" x14ac:dyDescent="0.3">
      <c r="A17" s="4" t="s">
        <v>16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6125.09</v>
      </c>
      <c r="M17" s="11">
        <v>7746.98</v>
      </c>
      <c r="N17" s="11">
        <f t="shared" ref="N17:N22" si="16">SUM(B17:M17)</f>
        <v>13872.07</v>
      </c>
    </row>
    <row r="18" spans="1:15" ht="26.25" customHeight="1" thickBot="1" x14ac:dyDescent="0.3">
      <c r="A18" s="4" t="s">
        <v>17</v>
      </c>
      <c r="B18" s="11">
        <v>111.72</v>
      </c>
      <c r="C18" s="11">
        <v>95.47</v>
      </c>
      <c r="D18" s="11">
        <v>95.14</v>
      </c>
      <c r="E18" s="11">
        <v>95.33</v>
      </c>
      <c r="F18" s="11">
        <v>85.8</v>
      </c>
      <c r="G18" s="11">
        <v>97.17</v>
      </c>
      <c r="H18" s="11">
        <v>85.93</v>
      </c>
      <c r="I18" s="11">
        <v>126.72</v>
      </c>
      <c r="J18" s="11">
        <v>112.02</v>
      </c>
      <c r="K18" s="11">
        <v>115.27</v>
      </c>
      <c r="L18" s="11">
        <v>120.85</v>
      </c>
      <c r="M18" s="11">
        <v>151.5</v>
      </c>
      <c r="N18" s="11">
        <f t="shared" si="16"/>
        <v>1292.9199999999998</v>
      </c>
    </row>
    <row r="19" spans="1:15" ht="26.25" customHeight="1" thickBot="1" x14ac:dyDescent="0.3">
      <c r="A19" s="4" t="s">
        <v>18</v>
      </c>
      <c r="B19" s="11">
        <v>749.15</v>
      </c>
      <c r="C19" s="11">
        <v>21.07</v>
      </c>
      <c r="D19" s="11">
        <v>124.06</v>
      </c>
      <c r="E19" s="11">
        <v>1909.31</v>
      </c>
      <c r="F19" s="11">
        <v>934.72</v>
      </c>
      <c r="G19" s="11">
        <v>994.25</v>
      </c>
      <c r="H19" s="11">
        <v>1422.41</v>
      </c>
      <c r="I19" s="11">
        <v>626.77</v>
      </c>
      <c r="J19" s="11">
        <v>1075.69</v>
      </c>
      <c r="K19" s="11">
        <v>76.150000000000006</v>
      </c>
      <c r="L19" s="11">
        <v>45.69</v>
      </c>
      <c r="M19" s="11">
        <v>192.59</v>
      </c>
      <c r="N19" s="11">
        <f t="shared" si="16"/>
        <v>8171.86</v>
      </c>
    </row>
    <row r="20" spans="1:15" ht="26.25" customHeight="1" thickBot="1" x14ac:dyDescent="0.3">
      <c r="A20" s="4" t="s">
        <v>25</v>
      </c>
      <c r="B20" s="11">
        <v>4.5999999999999996</v>
      </c>
      <c r="C20" s="11">
        <v>5.43</v>
      </c>
      <c r="D20" s="11">
        <v>0</v>
      </c>
      <c r="E20" s="11">
        <v>10.86</v>
      </c>
      <c r="F20" s="11">
        <v>0</v>
      </c>
      <c r="G20" s="11">
        <v>0</v>
      </c>
      <c r="H20" s="11">
        <v>2.44</v>
      </c>
      <c r="I20" s="11">
        <v>85.59</v>
      </c>
      <c r="J20" s="11">
        <v>93.43</v>
      </c>
      <c r="K20" s="11">
        <v>98.38</v>
      </c>
      <c r="L20" s="11">
        <v>588.6</v>
      </c>
      <c r="M20" s="11">
        <v>1724.62</v>
      </c>
      <c r="N20" s="11">
        <f t="shared" si="16"/>
        <v>2613.9499999999998</v>
      </c>
    </row>
    <row r="21" spans="1:15" ht="26.25" customHeight="1" thickBot="1" x14ac:dyDescent="0.3">
      <c r="A21" s="4" t="s">
        <v>28</v>
      </c>
      <c r="B21" s="11">
        <v>1615.5</v>
      </c>
      <c r="C21" s="11">
        <v>1620.41</v>
      </c>
      <c r="D21" s="11">
        <v>1615.13</v>
      </c>
      <c r="E21" s="11">
        <v>1618.07</v>
      </c>
      <c r="F21" s="11">
        <v>1436</v>
      </c>
      <c r="G21" s="11">
        <v>1671.7</v>
      </c>
      <c r="H21" s="11">
        <v>1463.58</v>
      </c>
      <c r="I21" s="11">
        <v>1731.42</v>
      </c>
      <c r="J21" s="11">
        <v>1449.33</v>
      </c>
      <c r="K21" s="11">
        <v>1533.35</v>
      </c>
      <c r="L21" s="11">
        <v>1700.7</v>
      </c>
      <c r="M21" s="11">
        <v>1982.6</v>
      </c>
      <c r="N21" s="11">
        <f t="shared" si="16"/>
        <v>19437.789999999997</v>
      </c>
    </row>
    <row r="22" spans="1:15" ht="26.25" customHeight="1" thickBot="1" x14ac:dyDescent="0.3">
      <c r="A22" s="4" t="s">
        <v>14</v>
      </c>
      <c r="B22" s="14">
        <f>400-300</f>
        <v>100</v>
      </c>
      <c r="C22" s="14">
        <f t="shared" ref="C22:M22" si="17">400-300</f>
        <v>100</v>
      </c>
      <c r="D22" s="14">
        <f t="shared" si="17"/>
        <v>100</v>
      </c>
      <c r="E22" s="14">
        <f t="shared" si="17"/>
        <v>100</v>
      </c>
      <c r="F22" s="14">
        <f t="shared" si="17"/>
        <v>100</v>
      </c>
      <c r="G22" s="14">
        <f t="shared" si="17"/>
        <v>100</v>
      </c>
      <c r="H22" s="14">
        <f t="shared" si="17"/>
        <v>100</v>
      </c>
      <c r="I22" s="14">
        <f t="shared" si="17"/>
        <v>100</v>
      </c>
      <c r="J22" s="14">
        <f t="shared" si="17"/>
        <v>100</v>
      </c>
      <c r="K22" s="14">
        <f t="shared" si="17"/>
        <v>100</v>
      </c>
      <c r="L22" s="14">
        <f t="shared" si="17"/>
        <v>100</v>
      </c>
      <c r="M22" s="14">
        <f t="shared" si="17"/>
        <v>100</v>
      </c>
      <c r="N22" s="11">
        <f t="shared" si="16"/>
        <v>1200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8">1359.1*0.6</f>
        <v>815.45999999999992</v>
      </c>
      <c r="C24" s="11">
        <f t="shared" si="18"/>
        <v>815.45999999999992</v>
      </c>
      <c r="D24" s="11">
        <f t="shared" si="18"/>
        <v>815.45999999999992</v>
      </c>
      <c r="E24" s="11">
        <f t="shared" si="18"/>
        <v>815.45999999999992</v>
      </c>
      <c r="F24" s="11">
        <f t="shared" si="18"/>
        <v>815.45999999999992</v>
      </c>
      <c r="G24" s="11">
        <f t="shared" si="18"/>
        <v>815.45999999999992</v>
      </c>
      <c r="H24" s="11">
        <f t="shared" si="18"/>
        <v>815.45999999999992</v>
      </c>
      <c r="I24" s="11">
        <f t="shared" si="18"/>
        <v>815.45999999999992</v>
      </c>
      <c r="J24" s="11">
        <f t="shared" si="18"/>
        <v>815.45999999999992</v>
      </c>
      <c r="K24" s="11">
        <f t="shared" si="18"/>
        <v>815.45999999999992</v>
      </c>
      <c r="L24" s="11">
        <f t="shared" si="18"/>
        <v>815.45999999999992</v>
      </c>
      <c r="M24" s="11">
        <f t="shared" si="18"/>
        <v>815.45999999999992</v>
      </c>
      <c r="N24" s="11">
        <f t="shared" ref="N24:N37" si="19">SUM(B24:M24)</f>
        <v>9785.5199999999986</v>
      </c>
    </row>
    <row r="25" spans="1:15" ht="22.5" customHeight="1" thickBot="1" x14ac:dyDescent="0.3">
      <c r="A25" s="4" t="s">
        <v>2</v>
      </c>
      <c r="B25" s="11">
        <f t="shared" ref="B25" si="20">1359.1*0.17</f>
        <v>231.047</v>
      </c>
      <c r="C25" s="11">
        <f>1359.1*0.2</f>
        <v>271.82</v>
      </c>
      <c r="D25" s="11">
        <f>1359.1*0.2</f>
        <v>271.82</v>
      </c>
      <c r="E25" s="11">
        <f t="shared" ref="E25:M25" si="21">1359.1*0.2</f>
        <v>271.82</v>
      </c>
      <c r="F25" s="11">
        <f t="shared" si="21"/>
        <v>271.82</v>
      </c>
      <c r="G25" s="11">
        <f t="shared" si="21"/>
        <v>271.82</v>
      </c>
      <c r="H25" s="11">
        <f t="shared" si="21"/>
        <v>271.82</v>
      </c>
      <c r="I25" s="11">
        <f t="shared" si="21"/>
        <v>271.82</v>
      </c>
      <c r="J25" s="11">
        <f t="shared" si="21"/>
        <v>271.82</v>
      </c>
      <c r="K25" s="11">
        <f t="shared" si="21"/>
        <v>271.82</v>
      </c>
      <c r="L25" s="11">
        <f t="shared" si="21"/>
        <v>271.82</v>
      </c>
      <c r="M25" s="11">
        <f t="shared" si="21"/>
        <v>271.82</v>
      </c>
      <c r="N25" s="11">
        <f t="shared" si="19"/>
        <v>3221.0670000000005</v>
      </c>
    </row>
    <row r="26" spans="1:15" ht="21" customHeight="1" thickBot="1" x14ac:dyDescent="0.3">
      <c r="A26" s="4" t="s">
        <v>3</v>
      </c>
      <c r="B26" s="11">
        <f>33093.11*2.3%</f>
        <v>761.14152999999999</v>
      </c>
      <c r="C26" s="11">
        <f>33198.74*2.6%</f>
        <v>863.16723999999999</v>
      </c>
      <c r="D26" s="11">
        <f>35161.43*2.6%</f>
        <v>914.19718000000012</v>
      </c>
      <c r="E26" s="11">
        <f>34060.54*2.6%</f>
        <v>885.57404000000008</v>
      </c>
      <c r="F26" s="11">
        <f>34060.54*2.6%</f>
        <v>885.57404000000008</v>
      </c>
      <c r="G26" s="11">
        <f>34694.39*2.6%</f>
        <v>902.05414000000007</v>
      </c>
      <c r="H26" s="11">
        <f>39921.5*2.6%</f>
        <v>1037.9590000000001</v>
      </c>
      <c r="I26" s="11">
        <f>40737.92*2.6%</f>
        <v>1059.1859200000001</v>
      </c>
      <c r="J26" s="11">
        <f>39492.18*2.6%</f>
        <v>1026.7966800000002</v>
      </c>
      <c r="K26" s="11">
        <f>46859.62*2.6%</f>
        <v>1218.3501200000003</v>
      </c>
      <c r="L26" s="11">
        <f>48997.01*2.6%</f>
        <v>1273.9222600000001</v>
      </c>
      <c r="M26" s="11">
        <f>44582.66*2.6%</f>
        <v>1159.1491600000002</v>
      </c>
      <c r="N26" s="11">
        <f t="shared" si="19"/>
        <v>11987.071310000001</v>
      </c>
    </row>
    <row r="27" spans="1:15" ht="23.25" customHeight="1" thickBot="1" x14ac:dyDescent="0.3">
      <c r="A27" s="4" t="s">
        <v>4</v>
      </c>
      <c r="B27" s="11">
        <f>39201.97*3%</f>
        <v>1176.0590999999999</v>
      </c>
      <c r="C27" s="11">
        <f>33125.32*3%</f>
        <v>993.75959999999998</v>
      </c>
      <c r="D27" s="11">
        <f>33108.95*3%</f>
        <v>993.2684999999999</v>
      </c>
      <c r="E27" s="11">
        <f>34963.93*3%</f>
        <v>1048.9178999999999</v>
      </c>
      <c r="F27" s="11">
        <f>32706.41*3%</f>
        <v>981.19229999999993</v>
      </c>
      <c r="G27" s="11">
        <f>33568.58*3%</f>
        <v>1007.0574</v>
      </c>
      <c r="H27" s="11">
        <f>30707.78*3%</f>
        <v>921.23339999999996</v>
      </c>
      <c r="I27" s="11">
        <f>41348.36*3%</f>
        <v>1240.4508000000001</v>
      </c>
      <c r="J27" s="11">
        <f>36757.67*3%</f>
        <v>1102.7301</v>
      </c>
      <c r="K27" s="11">
        <f>36874.04*3%</f>
        <v>1106.2212</v>
      </c>
      <c r="L27" s="11">
        <f>45420.7*3%</f>
        <v>1362.6209999999999</v>
      </c>
      <c r="M27" s="11">
        <f>58019.35*3%</f>
        <v>1740.5804999999998</v>
      </c>
      <c r="N27" s="11">
        <f t="shared" si="19"/>
        <v>13674.0918</v>
      </c>
    </row>
    <row r="28" spans="1:15" ht="23.25" customHeight="1" thickBot="1" x14ac:dyDescent="0.3">
      <c r="A28" s="4" t="s">
        <v>9</v>
      </c>
      <c r="B28" s="20">
        <f>1359.1*12</f>
        <v>16309.199999999999</v>
      </c>
      <c r="C28" s="20">
        <f t="shared" ref="C28:M28" si="22">1359.1*12</f>
        <v>16309.199999999999</v>
      </c>
      <c r="D28" s="20">
        <f t="shared" si="22"/>
        <v>16309.199999999999</v>
      </c>
      <c r="E28" s="20">
        <f t="shared" si="22"/>
        <v>16309.199999999999</v>
      </c>
      <c r="F28" s="20">
        <f t="shared" si="22"/>
        <v>16309.199999999999</v>
      </c>
      <c r="G28" s="20">
        <f t="shared" si="22"/>
        <v>16309.199999999999</v>
      </c>
      <c r="H28" s="20">
        <f t="shared" si="22"/>
        <v>16309.199999999999</v>
      </c>
      <c r="I28" s="20">
        <f t="shared" si="22"/>
        <v>16309.199999999999</v>
      </c>
      <c r="J28" s="20">
        <f t="shared" si="22"/>
        <v>16309.199999999999</v>
      </c>
      <c r="K28" s="20">
        <f t="shared" si="22"/>
        <v>16309.199999999999</v>
      </c>
      <c r="L28" s="20">
        <f t="shared" si="22"/>
        <v>16309.199999999999</v>
      </c>
      <c r="M28" s="20">
        <f t="shared" si="22"/>
        <v>16309.199999999999</v>
      </c>
      <c r="N28" s="11">
        <f t="shared" si="19"/>
        <v>195710.40000000002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f>6156.63+670</f>
        <v>6826.63</v>
      </c>
      <c r="K29" s="11">
        <f>7052.94+767.54</f>
        <v>7820.48</v>
      </c>
      <c r="L29" s="11">
        <f>3952.17+430.09</f>
        <v>4382.26</v>
      </c>
      <c r="M29" s="11">
        <f>1439.99+156.71</f>
        <v>1596.7</v>
      </c>
      <c r="N29" s="11">
        <f t="shared" si="19"/>
        <v>20626.070000000003</v>
      </c>
    </row>
    <row r="30" spans="1:15" ht="26.25" customHeight="1" thickBot="1" x14ac:dyDescent="0.3">
      <c r="A30" s="4" t="s">
        <v>20</v>
      </c>
      <c r="B30" s="11">
        <v>142.63999999999999</v>
      </c>
      <c r="C30" s="11">
        <v>142.63999999999999</v>
      </c>
      <c r="D30" s="11">
        <v>142.63999999999999</v>
      </c>
      <c r="E30" s="11">
        <v>142.63999999999999</v>
      </c>
      <c r="F30" s="11">
        <v>142.63999999999999</v>
      </c>
      <c r="G30" s="11">
        <v>142.63999999999999</v>
      </c>
      <c r="H30" s="11">
        <f>185.45</f>
        <v>185.45</v>
      </c>
      <c r="I30" s="11">
        <f t="shared" ref="I30:M30" si="23">185.45</f>
        <v>185.45</v>
      </c>
      <c r="J30" s="11">
        <f t="shared" si="23"/>
        <v>185.45</v>
      </c>
      <c r="K30" s="11">
        <f t="shared" si="23"/>
        <v>185.45</v>
      </c>
      <c r="L30" s="11">
        <f t="shared" si="23"/>
        <v>185.45</v>
      </c>
      <c r="M30" s="11">
        <f t="shared" si="23"/>
        <v>185.45</v>
      </c>
      <c r="N30" s="11">
        <f t="shared" si="19"/>
        <v>1968.5400000000002</v>
      </c>
    </row>
    <row r="31" spans="1:15" ht="26.25" customHeight="1" thickBot="1" x14ac:dyDescent="0.3">
      <c r="A31" s="4" t="s">
        <v>21</v>
      </c>
      <c r="B31" s="11">
        <v>105.64</v>
      </c>
      <c r="C31" s="11">
        <v>2068.3200000000002</v>
      </c>
      <c r="D31" s="11">
        <v>967.44</v>
      </c>
      <c r="E31" s="11">
        <v>967.44</v>
      </c>
      <c r="F31" s="11">
        <v>1601.28</v>
      </c>
      <c r="G31" s="11">
        <v>439.24</v>
      </c>
      <c r="H31" s="11">
        <v>1245.74</v>
      </c>
      <c r="I31" s="11">
        <v>0</v>
      </c>
      <c r="J31" s="11">
        <v>0</v>
      </c>
      <c r="K31" s="11">
        <v>0</v>
      </c>
      <c r="L31" s="11">
        <v>0</v>
      </c>
      <c r="M31" s="11">
        <v>3123.75</v>
      </c>
      <c r="N31" s="11">
        <f t="shared" si="19"/>
        <v>10518.849999999999</v>
      </c>
    </row>
    <row r="32" spans="1:15" ht="23.25" customHeight="1" thickBot="1" x14ac:dyDescent="0.3">
      <c r="A32" s="4" t="s">
        <v>25</v>
      </c>
      <c r="B32" s="11">
        <f>95.95+0</f>
        <v>95.95</v>
      </c>
      <c r="C32" s="11">
        <f t="shared" ref="C32:G32" si="24">95.95+0</f>
        <v>95.95</v>
      </c>
      <c r="D32" s="11">
        <f t="shared" si="24"/>
        <v>95.95</v>
      </c>
      <c r="E32" s="11">
        <f t="shared" si="24"/>
        <v>95.95</v>
      </c>
      <c r="F32" s="11">
        <f t="shared" si="24"/>
        <v>95.95</v>
      </c>
      <c r="G32" s="11">
        <f t="shared" si="24"/>
        <v>95.95</v>
      </c>
      <c r="H32" s="11">
        <f>105.89+0</f>
        <v>105.89</v>
      </c>
      <c r="I32" s="11">
        <f>105.89+0</f>
        <v>105.89</v>
      </c>
      <c r="J32" s="11">
        <f>105.89+540.79</f>
        <v>646.67999999999995</v>
      </c>
      <c r="K32" s="11">
        <f>105.89+1684.27</f>
        <v>1790.16</v>
      </c>
      <c r="L32" s="11">
        <f>105.89+708.23</f>
        <v>814.12</v>
      </c>
      <c r="M32" s="11">
        <f>105.89+273.32</f>
        <v>379.21</v>
      </c>
      <c r="N32" s="11">
        <f t="shared" si="19"/>
        <v>4417.6499999999996</v>
      </c>
    </row>
    <row r="33" spans="1:14" ht="22.5" customHeight="1" thickBot="1" x14ac:dyDescent="0.3">
      <c r="A33" s="4" t="s">
        <v>6</v>
      </c>
      <c r="B33" s="11">
        <f t="shared" ref="B33:G33" si="25">1359.1*3.35</f>
        <v>4552.9849999999997</v>
      </c>
      <c r="C33" s="11">
        <f t="shared" si="25"/>
        <v>4552.9849999999997</v>
      </c>
      <c r="D33" s="11">
        <f t="shared" si="25"/>
        <v>4552.9849999999997</v>
      </c>
      <c r="E33" s="11">
        <f t="shared" si="25"/>
        <v>4552.9849999999997</v>
      </c>
      <c r="F33" s="11">
        <f t="shared" si="25"/>
        <v>4552.9849999999997</v>
      </c>
      <c r="G33" s="11">
        <f t="shared" si="25"/>
        <v>4552.9849999999997</v>
      </c>
      <c r="H33" s="11">
        <f>1359.1*4.05</f>
        <v>5504.3549999999996</v>
      </c>
      <c r="I33" s="11">
        <f t="shared" ref="I33:M33" si="26">1359.1*4.05</f>
        <v>5504.3549999999996</v>
      </c>
      <c r="J33" s="11">
        <f t="shared" si="26"/>
        <v>5504.3549999999996</v>
      </c>
      <c r="K33" s="11">
        <f t="shared" si="26"/>
        <v>5504.3549999999996</v>
      </c>
      <c r="L33" s="11">
        <f t="shared" si="26"/>
        <v>5504.3549999999996</v>
      </c>
      <c r="M33" s="11">
        <f t="shared" si="26"/>
        <v>5504.3549999999996</v>
      </c>
      <c r="N33" s="11">
        <f t="shared" si="19"/>
        <v>60344.039999999979</v>
      </c>
    </row>
    <row r="34" spans="1:14" ht="23.4" customHeight="1" thickBot="1" x14ac:dyDescent="0.3">
      <c r="A34" s="4" t="s">
        <v>28</v>
      </c>
      <c r="B34" s="11">
        <v>1249</v>
      </c>
      <c r="C34" s="11">
        <v>1405.5</v>
      </c>
      <c r="D34" s="11">
        <v>1409.41</v>
      </c>
      <c r="E34" s="11">
        <v>1405.13</v>
      </c>
      <c r="F34" s="11">
        <v>1408.07</v>
      </c>
      <c r="G34" s="11">
        <v>1249</v>
      </c>
      <c r="H34" s="11">
        <v>1454.7</v>
      </c>
      <c r="I34" s="11">
        <v>1273.58</v>
      </c>
      <c r="J34" s="11">
        <v>1506.42</v>
      </c>
      <c r="K34" s="11">
        <v>1261.33</v>
      </c>
      <c r="L34" s="11">
        <v>1334.35</v>
      </c>
      <c r="M34" s="11">
        <v>1479.7</v>
      </c>
      <c r="N34" s="11">
        <f t="shared" si="19"/>
        <v>16436.189999999999</v>
      </c>
    </row>
    <row r="35" spans="1:14" ht="23.4" customHeight="1" thickBot="1" x14ac:dyDescent="0.3">
      <c r="A35" s="4" t="s">
        <v>29</v>
      </c>
      <c r="B35" s="11">
        <v>187</v>
      </c>
      <c r="C35" s="11">
        <v>210</v>
      </c>
      <c r="D35" s="11">
        <v>211</v>
      </c>
      <c r="E35" s="11">
        <v>210</v>
      </c>
      <c r="F35" s="11">
        <v>210</v>
      </c>
      <c r="G35" s="11">
        <v>187</v>
      </c>
      <c r="H35" s="11">
        <v>217</v>
      </c>
      <c r="I35" s="11">
        <v>190</v>
      </c>
      <c r="J35" s="11">
        <v>225</v>
      </c>
      <c r="K35" s="11">
        <v>188</v>
      </c>
      <c r="L35" s="11">
        <v>199</v>
      </c>
      <c r="M35" s="11">
        <v>221</v>
      </c>
      <c r="N35" s="11">
        <f t="shared" si="19"/>
        <v>2455</v>
      </c>
    </row>
    <row r="36" spans="1:14" ht="21.75" customHeight="1" thickBot="1" x14ac:dyDescent="0.3">
      <c r="A36" s="4" t="s">
        <v>24</v>
      </c>
      <c r="B36" s="11">
        <v>1000</v>
      </c>
      <c r="C36" s="11">
        <v>1000</v>
      </c>
      <c r="D36" s="11">
        <v>1000</v>
      </c>
      <c r="E36" s="11">
        <v>1000</v>
      </c>
      <c r="F36" s="11">
        <v>1000</v>
      </c>
      <c r="G36" s="11">
        <v>1000</v>
      </c>
      <c r="H36" s="11">
        <v>1000</v>
      </c>
      <c r="I36" s="11">
        <v>1000</v>
      </c>
      <c r="J36" s="11">
        <v>1000</v>
      </c>
      <c r="K36" s="11">
        <v>1000</v>
      </c>
      <c r="L36" s="11">
        <v>1000</v>
      </c>
      <c r="M36" s="11">
        <v>1000</v>
      </c>
      <c r="N36" s="11">
        <f t="shared" si="19"/>
        <v>12000</v>
      </c>
    </row>
    <row r="37" spans="1:14" ht="24" customHeight="1" thickBot="1" x14ac:dyDescent="0.3">
      <c r="A37" s="4" t="s">
        <v>10</v>
      </c>
      <c r="B37" s="11">
        <v>0</v>
      </c>
      <c r="C37" s="11">
        <v>0</v>
      </c>
      <c r="D37" s="11">
        <f>14508.4+9255.6</f>
        <v>23764</v>
      </c>
      <c r="E37" s="11">
        <v>0</v>
      </c>
      <c r="F37" s="11">
        <f>4571.8</f>
        <v>4571.8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 t="shared" si="19"/>
        <v>28335.8</v>
      </c>
    </row>
    <row r="38" spans="1:14" ht="22.5" customHeight="1" thickBot="1" x14ac:dyDescent="0.3">
      <c r="A38" s="9" t="s">
        <v>22</v>
      </c>
      <c r="B38" s="10">
        <f t="shared" ref="B38:M38" si="27">SUM(B24:B37)</f>
        <v>26626.122629999998</v>
      </c>
      <c r="C38" s="10">
        <f t="shared" si="27"/>
        <v>28728.80184</v>
      </c>
      <c r="D38" s="10">
        <f t="shared" si="27"/>
        <v>51447.370679999993</v>
      </c>
      <c r="E38" s="10">
        <f t="shared" si="27"/>
        <v>27705.11694</v>
      </c>
      <c r="F38" s="10">
        <f t="shared" si="27"/>
        <v>32845.971339999996</v>
      </c>
      <c r="G38" s="10">
        <f t="shared" si="27"/>
        <v>26972.40654</v>
      </c>
      <c r="H38" s="10">
        <f t="shared" si="27"/>
        <v>29068.807400000002</v>
      </c>
      <c r="I38" s="10">
        <f t="shared" si="27"/>
        <v>27955.39172</v>
      </c>
      <c r="J38" s="10">
        <f t="shared" si="27"/>
        <v>35420.54178</v>
      </c>
      <c r="K38" s="10">
        <f t="shared" si="27"/>
        <v>37470.82632</v>
      </c>
      <c r="L38" s="10">
        <f t="shared" si="27"/>
        <v>33452.558259999991</v>
      </c>
      <c r="M38" s="10">
        <f t="shared" si="27"/>
        <v>33786.374660000001</v>
      </c>
      <c r="N38" s="10">
        <f>SUM(B38:M38)</f>
        <v>391480.29010999994</v>
      </c>
    </row>
    <row r="39" spans="1:14" ht="23.25" customHeight="1" thickBot="1" x14ac:dyDescent="0.3">
      <c r="A39" s="4" t="s">
        <v>5</v>
      </c>
      <c r="B39" s="18">
        <f t="shared" ref="B39:N39" si="28">B15-B38</f>
        <v>12675.847370000003</v>
      </c>
      <c r="C39" s="18">
        <f t="shared" si="28"/>
        <v>4496.5181599999996</v>
      </c>
      <c r="D39" s="18">
        <f t="shared" si="28"/>
        <v>-18238.420679999996</v>
      </c>
      <c r="E39" s="18">
        <f t="shared" si="28"/>
        <v>7358.8130600000004</v>
      </c>
      <c r="F39" s="18">
        <f t="shared" si="28"/>
        <v>-39.561339999992924</v>
      </c>
      <c r="G39" s="18">
        <f t="shared" si="28"/>
        <v>6696.1734599999945</v>
      </c>
      <c r="H39" s="18">
        <f t="shared" si="28"/>
        <v>1738.9725999999973</v>
      </c>
      <c r="I39" s="18">
        <f t="shared" si="28"/>
        <v>13492.968279999994</v>
      </c>
      <c r="J39" s="18">
        <f t="shared" si="28"/>
        <v>1437.1282199999987</v>
      </c>
      <c r="K39" s="18">
        <f t="shared" si="28"/>
        <v>-496.78632000000653</v>
      </c>
      <c r="L39" s="18">
        <f t="shared" si="28"/>
        <v>12068.141740000006</v>
      </c>
      <c r="M39" s="18">
        <f t="shared" si="28"/>
        <v>24332.97533999999</v>
      </c>
      <c r="N39" s="11">
        <f t="shared" si="28"/>
        <v>65522.769889999996</v>
      </c>
    </row>
    <row r="40" spans="1:14" ht="23.25" customHeight="1" thickBot="1" x14ac:dyDescent="0.3">
      <c r="A40" s="4" t="s">
        <v>7</v>
      </c>
      <c r="B40" s="14">
        <f t="shared" ref="B40:N40" si="29">B5+B39</f>
        <v>14496.927370000003</v>
      </c>
      <c r="C40" s="14">
        <f t="shared" si="29"/>
        <v>18993.445530000005</v>
      </c>
      <c r="D40" s="14">
        <f t="shared" si="29"/>
        <v>755.02485000000888</v>
      </c>
      <c r="E40" s="14">
        <f t="shared" si="29"/>
        <v>8113.8379100000093</v>
      </c>
      <c r="F40" s="14">
        <f t="shared" si="29"/>
        <v>8074.2765700000164</v>
      </c>
      <c r="G40" s="14">
        <f t="shared" si="29"/>
        <v>14770.450030000011</v>
      </c>
      <c r="H40" s="14">
        <f t="shared" si="29"/>
        <v>16509.422630000008</v>
      </c>
      <c r="I40" s="14">
        <f t="shared" si="29"/>
        <v>30002.390910000002</v>
      </c>
      <c r="J40" s="14">
        <f t="shared" si="29"/>
        <v>31439.519130000001</v>
      </c>
      <c r="K40" s="14">
        <f t="shared" si="29"/>
        <v>30942.732809999994</v>
      </c>
      <c r="L40" s="14">
        <f t="shared" si="29"/>
        <v>43010.87455</v>
      </c>
      <c r="M40" s="14">
        <f t="shared" si="29"/>
        <v>67343.849889999983</v>
      </c>
      <c r="N40" s="14">
        <f t="shared" si="29"/>
        <v>67343.849889999998</v>
      </c>
    </row>
    <row r="41" spans="1:14" ht="27" customHeight="1" thickBot="1" x14ac:dyDescent="0.3">
      <c r="A41" s="15" t="s">
        <v>11</v>
      </c>
      <c r="B41" s="19">
        <f>B6+B15-B7</f>
        <v>-31989.35</v>
      </c>
      <c r="C41" s="19">
        <f>C6+C15-C7</f>
        <v>-32062.769999999997</v>
      </c>
      <c r="D41" s="19">
        <f>D6+D15-D7</f>
        <v>-34115.25</v>
      </c>
      <c r="E41" s="19">
        <f t="shared" ref="E41:M41" si="30">E6+E15-E7</f>
        <v>-33211.859999999993</v>
      </c>
      <c r="F41" s="19">
        <f t="shared" si="30"/>
        <v>-34565.989999999983</v>
      </c>
      <c r="G41" s="19">
        <f t="shared" si="30"/>
        <v>-35691.799999999988</v>
      </c>
      <c r="H41" s="19">
        <f t="shared" si="30"/>
        <v>-44905.51999999999</v>
      </c>
      <c r="I41" s="19">
        <f t="shared" si="30"/>
        <v>-44295.079999999994</v>
      </c>
      <c r="J41" s="19">
        <f t="shared" si="30"/>
        <v>-47029.59</v>
      </c>
      <c r="K41" s="19">
        <f t="shared" si="30"/>
        <v>-57015.170000000006</v>
      </c>
      <c r="L41" s="19">
        <f t="shared" si="30"/>
        <v>-60591.48000000001</v>
      </c>
      <c r="M41" s="19">
        <f t="shared" si="30"/>
        <v>-47154.790000000023</v>
      </c>
      <c r="N41" s="17">
        <f>N6+N15-N7</f>
        <v>-47154.790000000095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2026-02-13T08:13:53Z</cp:lastPrinted>
  <dcterms:created xsi:type="dcterms:W3CDTF">2011-06-06T03:25:48Z</dcterms:created>
  <dcterms:modified xsi:type="dcterms:W3CDTF">2026-02-13T08:25:23Z</dcterms:modified>
</cp:coreProperties>
</file>