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K44" i="1" l="1"/>
  <c r="K36" i="1" l="1"/>
  <c r="L36" i="1"/>
  <c r="M36" i="1"/>
  <c r="L33" i="1"/>
  <c r="M33" i="1"/>
  <c r="K33" i="1"/>
  <c r="M31" i="1" l="1"/>
  <c r="M18" i="1"/>
  <c r="M30" i="1"/>
  <c r="N13" i="1"/>
  <c r="N14" i="1"/>
  <c r="M8" i="1"/>
  <c r="L31" i="1" l="1"/>
  <c r="L18" i="1"/>
  <c r="L30" i="1"/>
  <c r="L8" i="1"/>
  <c r="K31" i="1" l="1"/>
  <c r="K18" i="1"/>
  <c r="K30" i="1"/>
  <c r="K8" i="1"/>
  <c r="K37" i="1" l="1"/>
  <c r="L37" i="1"/>
  <c r="M37" i="1"/>
  <c r="K32" i="1"/>
  <c r="L32" i="1"/>
  <c r="M32" i="1"/>
  <c r="K29" i="1"/>
  <c r="L29" i="1"/>
  <c r="M29" i="1"/>
  <c r="K28" i="1"/>
  <c r="L28" i="1"/>
  <c r="M28" i="1"/>
  <c r="N23" i="1"/>
  <c r="H22" i="1" l="1"/>
  <c r="H12" i="1"/>
  <c r="H26" i="1" l="1"/>
  <c r="J16" i="1"/>
  <c r="H16" i="1"/>
  <c r="I16" i="1"/>
  <c r="G26" i="1" l="1"/>
  <c r="F26" i="1"/>
  <c r="E26" i="1"/>
  <c r="D26" i="1"/>
  <c r="C26" i="1"/>
  <c r="B26" i="1"/>
  <c r="C16" i="1"/>
  <c r="D16" i="1"/>
  <c r="E16" i="1"/>
  <c r="F16" i="1"/>
  <c r="G16" i="1"/>
  <c r="B16" i="1"/>
  <c r="J44" i="1" l="1"/>
  <c r="I36" i="1" l="1"/>
  <c r="J36" i="1"/>
  <c r="H36" i="1"/>
  <c r="J33" i="1"/>
  <c r="I33" i="1"/>
  <c r="H33" i="1"/>
  <c r="H44" i="1" l="1"/>
  <c r="N40" i="1"/>
  <c r="J31" i="1" l="1"/>
  <c r="J18" i="1"/>
  <c r="J30" i="1"/>
  <c r="J8" i="1"/>
  <c r="I31" i="1"/>
  <c r="I18" i="1"/>
  <c r="I30" i="1"/>
  <c r="I8" i="1"/>
  <c r="H31" i="1"/>
  <c r="H18" i="1"/>
  <c r="H32" i="1"/>
  <c r="I32" i="1"/>
  <c r="J32" i="1"/>
  <c r="H30" i="1"/>
  <c r="H29" i="1"/>
  <c r="I29" i="1"/>
  <c r="J29" i="1"/>
  <c r="H28" i="1"/>
  <c r="I28" i="1"/>
  <c r="J28" i="1"/>
  <c r="H8" i="1"/>
  <c r="J37" i="1"/>
  <c r="H37" i="1"/>
  <c r="I37" i="1"/>
  <c r="E36" i="1"/>
  <c r="F36" i="1"/>
  <c r="G36" i="1"/>
  <c r="E33" i="1"/>
  <c r="F33" i="1"/>
  <c r="G33" i="1"/>
  <c r="E44" i="1"/>
  <c r="G31" i="1"/>
  <c r="G18" i="1"/>
  <c r="G30" i="1"/>
  <c r="G8" i="1"/>
  <c r="F31" i="1"/>
  <c r="F18" i="1"/>
  <c r="F30" i="1"/>
  <c r="F8" i="1"/>
  <c r="E31" i="1"/>
  <c r="E18" i="1"/>
  <c r="E30" i="1"/>
  <c r="E8" i="1"/>
  <c r="E37" i="1"/>
  <c r="F37" i="1"/>
  <c r="G37" i="1"/>
  <c r="E32" i="1"/>
  <c r="F32" i="1"/>
  <c r="G32" i="1"/>
  <c r="E29" i="1"/>
  <c r="F29" i="1"/>
  <c r="G29" i="1"/>
  <c r="E28" i="1"/>
  <c r="F28" i="1"/>
  <c r="G28" i="1"/>
  <c r="C36" i="1"/>
  <c r="D36" i="1"/>
  <c r="B36" i="1"/>
  <c r="D33" i="1"/>
  <c r="C33" i="1"/>
  <c r="B33" i="1"/>
  <c r="B44" i="1"/>
  <c r="C44" i="1"/>
  <c r="D30" i="1"/>
  <c r="C32" i="1"/>
  <c r="D32" i="1"/>
  <c r="B32" i="1"/>
  <c r="C30" i="1"/>
  <c r="D29" i="1"/>
  <c r="C29" i="1"/>
  <c r="D31" i="1"/>
  <c r="D18" i="1"/>
  <c r="D8" i="1"/>
  <c r="C37" i="1"/>
  <c r="D37" i="1"/>
  <c r="B37" i="1"/>
  <c r="B29" i="1"/>
  <c r="C28" i="1"/>
  <c r="D28" i="1"/>
  <c r="B28" i="1"/>
  <c r="C31" i="1"/>
  <c r="C18" i="1"/>
  <c r="C8" i="1"/>
  <c r="B31" i="1"/>
  <c r="B18" i="1"/>
  <c r="B30" i="1"/>
  <c r="B8" i="1"/>
  <c r="N42" i="1"/>
  <c r="N44" i="1"/>
  <c r="N43" i="1"/>
  <c r="N41" i="1"/>
  <c r="N38" i="1"/>
  <c r="N36" i="1"/>
  <c r="N9" i="1"/>
  <c r="N19" i="1"/>
  <c r="N16" i="1"/>
  <c r="N6" i="1"/>
  <c r="N5" i="1"/>
  <c r="N28" i="1"/>
  <c r="N29" i="1"/>
  <c r="N32" i="1"/>
  <c r="N33" i="1"/>
  <c r="N34" i="1"/>
  <c r="N35" i="1"/>
  <c r="N37" i="1"/>
  <c r="N39" i="1"/>
  <c r="N20" i="1"/>
  <c r="N21" i="1"/>
  <c r="N22" i="1"/>
  <c r="N24" i="1"/>
  <c r="N25" i="1"/>
  <c r="N26" i="1"/>
  <c r="K17" i="1"/>
  <c r="L17" i="1"/>
  <c r="M17" i="1"/>
  <c r="N10" i="1"/>
  <c r="N11" i="1"/>
  <c r="N12" i="1"/>
  <c r="N15" i="1"/>
  <c r="K7" i="1"/>
  <c r="L7" i="1"/>
  <c r="M7" i="1"/>
  <c r="M45" i="1"/>
  <c r="L45" i="1"/>
  <c r="K45" i="1"/>
  <c r="H17" i="1"/>
  <c r="I17" i="1"/>
  <c r="I46" i="1" s="1"/>
  <c r="J17" i="1"/>
  <c r="H7" i="1"/>
  <c r="I7" i="1"/>
  <c r="J7" i="1"/>
  <c r="G17" i="1"/>
  <c r="G7" i="1"/>
  <c r="F17" i="1"/>
  <c r="F46" i="1" s="1"/>
  <c r="F7" i="1"/>
  <c r="N31" i="1"/>
  <c r="N30" i="1"/>
  <c r="N8" i="1"/>
  <c r="D17" i="1"/>
  <c r="D7" i="1"/>
  <c r="C17" i="1"/>
  <c r="C7" i="1"/>
  <c r="B17" i="1"/>
  <c r="B7" i="1"/>
  <c r="G45" i="1"/>
  <c r="G46" i="1" s="1"/>
  <c r="H45" i="1"/>
  <c r="D45" i="1"/>
  <c r="D46" i="1"/>
  <c r="C45" i="1"/>
  <c r="C46" i="1"/>
  <c r="E17" i="1"/>
  <c r="N18" i="1"/>
  <c r="I45" i="1"/>
  <c r="J45" i="1"/>
  <c r="F45" i="1"/>
  <c r="E7" i="1"/>
  <c r="E45" i="1"/>
  <c r="E46" i="1"/>
  <c r="B45" i="1"/>
  <c r="B46" i="1"/>
  <c r="B47" i="1"/>
  <c r="C5" i="1" s="1"/>
  <c r="M46" i="1" l="1"/>
  <c r="L46" i="1"/>
  <c r="K46" i="1"/>
  <c r="J46" i="1"/>
  <c r="H46" i="1"/>
  <c r="N17" i="1"/>
  <c r="C47" i="1"/>
  <c r="D5" i="1" s="1"/>
  <c r="D47" i="1" s="1"/>
  <c r="E5" i="1" s="1"/>
  <c r="E47" i="1" s="1"/>
  <c r="F5" i="1" s="1"/>
  <c r="F47" i="1" s="1"/>
  <c r="G5" i="1" s="1"/>
  <c r="G47" i="1" s="1"/>
  <c r="H5" i="1" s="1"/>
  <c r="N7" i="1"/>
  <c r="B48" i="1"/>
  <c r="C6" i="1" s="1"/>
  <c r="C48" i="1" s="1"/>
  <c r="D6" i="1" s="1"/>
  <c r="D48" i="1" s="1"/>
  <c r="E6" i="1" s="1"/>
  <c r="E48" i="1" s="1"/>
  <c r="F6" i="1" s="1"/>
  <c r="F48" i="1" s="1"/>
  <c r="G6" i="1" s="1"/>
  <c r="G48" i="1" s="1"/>
  <c r="H6" i="1" s="1"/>
  <c r="H48" i="1" s="1"/>
  <c r="I6" i="1" s="1"/>
  <c r="I48" i="1" s="1"/>
  <c r="J6" i="1" s="1"/>
  <c r="J48" i="1" s="1"/>
  <c r="K6" i="1" s="1"/>
  <c r="K48" i="1" s="1"/>
  <c r="L6" i="1" s="1"/>
  <c r="L48" i="1" s="1"/>
  <c r="M6" i="1" s="1"/>
  <c r="M48" i="1" s="1"/>
  <c r="N45" i="1"/>
  <c r="H47" i="1" l="1"/>
  <c r="I5" i="1" s="1"/>
  <c r="I47" i="1" s="1"/>
  <c r="J5" i="1" s="1"/>
  <c r="J47" i="1" s="1"/>
  <c r="K5" i="1" s="1"/>
  <c r="K47" i="1" s="1"/>
  <c r="L5" i="1" s="1"/>
  <c r="L47" i="1" s="1"/>
  <c r="M5" i="1" s="1"/>
  <c r="M47" i="1" s="1"/>
  <c r="N46" i="1"/>
  <c r="N47" i="1" s="1"/>
  <c r="N48" i="1"/>
</calcChain>
</file>

<file path=xl/sharedStrings.xml><?xml version="1.0" encoding="utf-8"?>
<sst xmlns="http://schemas.openxmlformats.org/spreadsheetml/2006/main" count="59" uniqueCount="50">
  <si>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</si>
  <si>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</si>
  <si>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</si>
  <si>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</si>
  <si>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</si>
  <si>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</si>
  <si>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</si>
  <si>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</si>
  <si>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</si>
  <si>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</si>
  <si>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</si>
  <si>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</si>
  <si>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</si>
  <si>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</si>
  <si>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</si>
  <si>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</si>
  <si>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</si>
  <si>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</si>
  <si>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</si>
  <si>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</si>
  <si>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</si>
  <si>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</si>
  <si>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</si>
  <si>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</si>
  <si>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</si>
  <si>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</si>
  <si>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Содержание жилья и текущий ремонт / нежилые</t>
  </si>
  <si>
    <t>Содержание жилья и текущий ремонт  / нежилые</t>
  </si>
  <si>
    <t>Отведение сточных вод на ОИ</t>
  </si>
  <si>
    <t>Установка пластиковых окон</t>
  </si>
  <si>
    <t xml:space="preserve">Периодическое техническое освидетельствование  лифтов </t>
  </si>
  <si>
    <t>Содержание жилья и текущий ремонт,  ОПУ</t>
  </si>
  <si>
    <t>Содержание жилья и текущий ремонт, ОПУ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</si>
  <si>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</si>
  <si>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</si>
  <si>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</si>
  <si>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</si>
  <si>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</si>
  <si>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</si>
  <si>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</si>
  <si>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</si>
  <si>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</t>
  </si>
  <si>
    <t>Август 2025г</t>
  </si>
  <si>
    <t>Сентябрь 2025г</t>
  </si>
  <si>
    <t>Октябрь 2025г</t>
  </si>
  <si>
    <t>Ноябрь 2025г</t>
  </si>
  <si>
    <t>Декабрь 2025г</t>
  </si>
  <si>
    <t>Всего:                       за  2025г</t>
  </si>
  <si>
    <t>Услуга по выкату и перемещению контейнеров с отходами</t>
  </si>
  <si>
    <t xml:space="preserve">                 ОТЧЕТ по дому Ленинградская, 57/1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</si>
</sst>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tabSelected="1" topLeftCell="A35" zoomScale="75" workbookViewId="0">
      <selection activeCell="A35" sqref="A1:I1048576"/>
    </sheetView>
  </sheetViews>
  <sheetFormatPr defaultRowHeight="13.2" x14ac:dyDescent="0.25"/>
  <cols>
    <col min="1" max="1" width="58.6640625" customWidth="1"/>
    <col min="2" max="3" width="13.88671875" customWidth="1"/>
    <col min="4" max="4" width="13.6640625" customWidth="1"/>
    <col min="5" max="5" width="13.88671875" customWidth="1"/>
    <col min="6" max="6" width="13.5546875" customWidth="1"/>
    <col min="7" max="7" width="13.44140625" customWidth="1"/>
    <col min="8" max="9" width="13.88671875" customWidth="1"/>
    <col min="10" max="13" width="14.6640625" customWidth="1"/>
    <col min="14" max="14" width="16.109375" customWidth="1"/>
  </cols>
  <sheetData>
    <row r="1" spans="1:18" ht="20.25" customHeight="1" x14ac:dyDescent="0.35">
      <c r="A1" s="20" t="s">
        <v>49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35</v>
      </c>
      <c r="C4" s="6" t="s">
        <v>36</v>
      </c>
      <c r="D4" s="6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  <c r="J4" s="6" t="s">
        <v>43</v>
      </c>
      <c r="K4" s="6" t="s">
        <v>44</v>
      </c>
      <c r="L4" s="6" t="s">
        <v>45</v>
      </c>
      <c r="M4" s="6" t="s">
        <v>46</v>
      </c>
      <c r="N4" s="6" t="s">
        <v>47</v>
      </c>
    </row>
    <row r="5" spans="1:18" ht="23.25" customHeight="1" thickBot="1" x14ac:dyDescent="0.3">
      <c r="A5" s="7" t="s">
        <v>15</v>
      </c>
      <c r="B5" s="8">
        <v>-246089.2</v>
      </c>
      <c r="C5" s="8">
        <f t="shared" ref="C5:D5" si="0">B47</f>
        <v>-242442.98201000001</v>
      </c>
      <c r="D5" s="8">
        <f t="shared" si="0"/>
        <v>-234637.58205000003</v>
      </c>
      <c r="E5" s="8">
        <f t="shared" ref="E5:J5" si="1">D47</f>
        <v>-230631.58725000004</v>
      </c>
      <c r="F5" s="8">
        <f t="shared" si="1"/>
        <v>-289692.27953000006</v>
      </c>
      <c r="G5" s="8">
        <f t="shared" si="1"/>
        <v>-291102.81119000004</v>
      </c>
      <c r="H5" s="8">
        <f t="shared" si="1"/>
        <v>-282785.10679000005</v>
      </c>
      <c r="I5" s="8">
        <f t="shared" si="1"/>
        <v>-443178.56799000001</v>
      </c>
      <c r="J5" s="8">
        <f t="shared" si="1"/>
        <v>-440772.10815000004</v>
      </c>
      <c r="K5" s="8">
        <f t="shared" ref="K5" si="2">J47</f>
        <v>-438832.48947000003</v>
      </c>
      <c r="L5" s="8">
        <f t="shared" ref="L5" si="3">K47</f>
        <v>-430526.71031000005</v>
      </c>
      <c r="M5" s="8">
        <f t="shared" ref="M5" si="4">L47</f>
        <v>-417835.10519000003</v>
      </c>
      <c r="N5" s="8">
        <f>B5</f>
        <v>-246089.2</v>
      </c>
    </row>
    <row r="6" spans="1:18" ht="21" customHeight="1" thickBot="1" x14ac:dyDescent="0.3">
      <c r="A6" s="7" t="s">
        <v>13</v>
      </c>
      <c r="B6" s="8">
        <v>-224079.41</v>
      </c>
      <c r="C6" s="8">
        <f>B48</f>
        <v>-232241.04</v>
      </c>
      <c r="D6" s="8">
        <f>C48</f>
        <v>-234337.76000000004</v>
      </c>
      <c r="E6" s="8">
        <f>D48</f>
        <v>-244124.62000000005</v>
      </c>
      <c r="F6" s="8">
        <f t="shared" ref="F6" si="5">E48</f>
        <v>-247510.56000000006</v>
      </c>
      <c r="G6" s="8">
        <f t="shared" ref="G6" si="6">F48</f>
        <v>-257204.15000000002</v>
      </c>
      <c r="H6" s="8">
        <f t="shared" ref="H6:M6" si="7">G48</f>
        <v>-256527.07000000004</v>
      </c>
      <c r="I6" s="8">
        <f t="shared" si="7"/>
        <v>-245418.39</v>
      </c>
      <c r="J6" s="8">
        <f t="shared" si="7"/>
        <v>-252562.19000000003</v>
      </c>
      <c r="K6" s="8">
        <f t="shared" si="7"/>
        <v>-257534.13000000006</v>
      </c>
      <c r="L6" s="8">
        <f t="shared" si="7"/>
        <v>-266808.93000000005</v>
      </c>
      <c r="M6" s="8">
        <f t="shared" si="7"/>
        <v>-269288.27</v>
      </c>
      <c r="N6" s="8">
        <f>B6</f>
        <v>-224079.41</v>
      </c>
    </row>
    <row r="7" spans="1:18" ht="20.25" customHeight="1" thickBot="1" x14ac:dyDescent="0.3">
      <c r="A7" s="9" t="s">
        <v>12</v>
      </c>
      <c r="B7" s="10">
        <f t="shared" ref="B7:M7" si="8">SUM(B8:B16)</f>
        <v>62479.01</v>
      </c>
      <c r="C7" s="10">
        <f t="shared" si="8"/>
        <v>61233.23</v>
      </c>
      <c r="D7" s="10">
        <f t="shared" si="8"/>
        <v>62748.039999999994</v>
      </c>
      <c r="E7" s="10">
        <f t="shared" si="8"/>
        <v>60257.919999999998</v>
      </c>
      <c r="F7" s="10">
        <f t="shared" si="8"/>
        <v>61145.8</v>
      </c>
      <c r="G7" s="10">
        <f t="shared" si="8"/>
        <v>61861.54</v>
      </c>
      <c r="H7" s="10">
        <f t="shared" si="8"/>
        <v>63107.590000000004</v>
      </c>
      <c r="I7" s="10">
        <f t="shared" si="8"/>
        <v>61599.950000000004</v>
      </c>
      <c r="J7" s="10">
        <f t="shared" si="8"/>
        <v>69401.150000000009</v>
      </c>
      <c r="K7" s="10">
        <f t="shared" si="8"/>
        <v>71691.320000000007</v>
      </c>
      <c r="L7" s="10">
        <f t="shared" si="8"/>
        <v>68960.61</v>
      </c>
      <c r="M7" s="10">
        <f t="shared" si="8"/>
        <v>69909.260000000009</v>
      </c>
      <c r="N7" s="10">
        <f>SUM(B7:M7)</f>
        <v>774395.42</v>
      </c>
    </row>
    <row r="8" spans="1:18" ht="21" customHeight="1" thickBot="1" x14ac:dyDescent="0.3">
      <c r="A8" s="4" t="s">
        <v>31</v>
      </c>
      <c r="B8" s="11">
        <f>48871.58+371.16</f>
        <v>49242.740000000005</v>
      </c>
      <c r="C8" s="11">
        <f>48871.58+371.16</f>
        <v>49242.740000000005</v>
      </c>
      <c r="D8" s="11">
        <f>48841.56+371.04</f>
        <v>49212.6</v>
      </c>
      <c r="E8" s="11">
        <f>48856.57+371.04</f>
        <v>49227.61</v>
      </c>
      <c r="F8" s="11">
        <f>48856.57+371.04</f>
        <v>49227.61</v>
      </c>
      <c r="G8" s="11">
        <f>48856.57+371.04</f>
        <v>49227.61</v>
      </c>
      <c r="H8" s="11">
        <f>48856.57+371.04</f>
        <v>49227.61</v>
      </c>
      <c r="I8" s="11">
        <f>48856.57+371.04</f>
        <v>49227.61</v>
      </c>
      <c r="J8" s="11">
        <f>58561.5+371.04</f>
        <v>58932.54</v>
      </c>
      <c r="K8" s="11">
        <f>57780.42+371.04</f>
        <v>58151.46</v>
      </c>
      <c r="L8" s="11">
        <f>58170.96+371.04</f>
        <v>58542</v>
      </c>
      <c r="M8" s="11">
        <f>58170.96+371.04</f>
        <v>58542</v>
      </c>
      <c r="N8" s="11">
        <f>SUM(B8:M8)</f>
        <v>628004.12999999989</v>
      </c>
    </row>
    <row r="9" spans="1:18" ht="24.75" customHeight="1" thickBot="1" x14ac:dyDescent="0.3">
      <c r="A9" s="4" t="s">
        <v>26</v>
      </c>
      <c r="B9" s="11">
        <v>339.54</v>
      </c>
      <c r="C9" s="11">
        <v>339.54</v>
      </c>
      <c r="D9" s="11">
        <v>339.54</v>
      </c>
      <c r="E9" s="11">
        <v>339.54</v>
      </c>
      <c r="F9" s="11">
        <v>339.54</v>
      </c>
      <c r="G9" s="11">
        <v>339.54</v>
      </c>
      <c r="H9" s="11">
        <v>339.54</v>
      </c>
      <c r="I9" s="11">
        <v>339.54</v>
      </c>
      <c r="J9" s="11">
        <v>470.68</v>
      </c>
      <c r="K9" s="11">
        <v>470.68</v>
      </c>
      <c r="L9" s="11">
        <v>470.68</v>
      </c>
      <c r="M9" s="11">
        <v>470.68</v>
      </c>
      <c r="N9" s="11">
        <f>SUM(B9:M9)</f>
        <v>4599.04</v>
      </c>
    </row>
    <row r="10" spans="1:18" ht="24.75" customHeight="1" thickBot="1" x14ac:dyDescent="0.3">
      <c r="A10" s="4" t="s">
        <v>16</v>
      </c>
      <c r="B10" s="11">
        <v>1170.8399999999999</v>
      </c>
      <c r="C10" s="11">
        <v>1170.8399999999999</v>
      </c>
      <c r="D10" s="11">
        <v>1560.71</v>
      </c>
      <c r="E10" s="11">
        <v>1171.08</v>
      </c>
      <c r="F10" s="11">
        <v>1171.08</v>
      </c>
      <c r="G10" s="11">
        <v>1171.08</v>
      </c>
      <c r="H10" s="11">
        <v>1327.93</v>
      </c>
      <c r="I10" s="11">
        <v>1327.93</v>
      </c>
      <c r="J10" s="11">
        <v>1327.93</v>
      </c>
      <c r="K10" s="11">
        <v>1327.93</v>
      </c>
      <c r="L10" s="11">
        <v>1327.93</v>
      </c>
      <c r="M10" s="11">
        <v>1327.93</v>
      </c>
      <c r="N10" s="11">
        <f t="shared" ref="N10:N16" si="9">SUM(B10:M10)</f>
        <v>15383.210000000001</v>
      </c>
    </row>
    <row r="11" spans="1:18" ht="21.75" customHeight="1" thickBot="1" x14ac:dyDescent="0.3">
      <c r="A11" s="4" t="s">
        <v>17</v>
      </c>
      <c r="B11" s="11">
        <v>190.71</v>
      </c>
      <c r="C11" s="11">
        <v>190.71</v>
      </c>
      <c r="D11" s="11">
        <v>190.68</v>
      </c>
      <c r="E11" s="11">
        <v>190.68</v>
      </c>
      <c r="F11" s="11">
        <v>190.68</v>
      </c>
      <c r="G11" s="11">
        <v>190.68</v>
      </c>
      <c r="H11" s="11">
        <v>247.86</v>
      </c>
      <c r="I11" s="11">
        <v>247.86</v>
      </c>
      <c r="J11" s="11">
        <v>247.86</v>
      </c>
      <c r="K11" s="11">
        <v>247.86</v>
      </c>
      <c r="L11" s="11">
        <v>247.86</v>
      </c>
      <c r="M11" s="11">
        <v>247.86</v>
      </c>
      <c r="N11" s="11">
        <f t="shared" si="9"/>
        <v>2631.3000000000006</v>
      </c>
    </row>
    <row r="12" spans="1:18" ht="22.5" customHeight="1" thickBot="1" x14ac:dyDescent="0.3">
      <c r="A12" s="4" t="s">
        <v>18</v>
      </c>
      <c r="B12" s="11">
        <v>3152.92</v>
      </c>
      <c r="C12" s="11">
        <v>1907.14</v>
      </c>
      <c r="D12" s="11">
        <v>3062.27</v>
      </c>
      <c r="E12" s="11">
        <v>946.77</v>
      </c>
      <c r="F12" s="11">
        <v>1834.65</v>
      </c>
      <c r="G12" s="11">
        <v>2550.39</v>
      </c>
      <c r="H12" s="11">
        <f>3460.91+81.6</f>
        <v>3542.5099999999998</v>
      </c>
      <c r="I12" s="11">
        <v>2034.87</v>
      </c>
      <c r="J12" s="11">
        <v>0</v>
      </c>
      <c r="K12" s="11">
        <v>3121.25</v>
      </c>
      <c r="L12" s="11">
        <v>0</v>
      </c>
      <c r="M12" s="11">
        <v>948.65</v>
      </c>
      <c r="N12" s="11">
        <f t="shared" si="9"/>
        <v>23101.42</v>
      </c>
    </row>
    <row r="13" spans="1:18" ht="22.5" customHeight="1" thickBot="1" x14ac:dyDescent="0.3">
      <c r="A13" s="4" t="s">
        <v>28</v>
      </c>
      <c r="B13" s="11">
        <v>384.66</v>
      </c>
      <c r="C13" s="11">
        <v>384.66</v>
      </c>
      <c r="D13" s="11">
        <v>384.64</v>
      </c>
      <c r="E13" s="11">
        <v>384.64</v>
      </c>
      <c r="F13" s="11">
        <v>384.64</v>
      </c>
      <c r="G13" s="11">
        <v>384.64</v>
      </c>
      <c r="H13" s="11">
        <v>424.54</v>
      </c>
      <c r="I13" s="11">
        <v>424.54</v>
      </c>
      <c r="J13" s="11">
        <v>424.54</v>
      </c>
      <c r="K13" s="11">
        <v>424.54</v>
      </c>
      <c r="L13" s="11">
        <v>424.54</v>
      </c>
      <c r="M13" s="11">
        <v>424.54</v>
      </c>
      <c r="N13" s="11">
        <f t="shared" si="9"/>
        <v>4855.12</v>
      </c>
    </row>
    <row r="14" spans="1:18" ht="22.5" customHeight="1" thickBot="1" x14ac:dyDescent="0.3">
      <c r="A14" s="4" t="s">
        <v>33</v>
      </c>
      <c r="B14" s="11">
        <v>5052.6000000000004</v>
      </c>
      <c r="C14" s="11">
        <v>5052.6000000000004</v>
      </c>
      <c r="D14" s="11">
        <v>5052.6000000000004</v>
      </c>
      <c r="E14" s="11">
        <v>5052.6000000000004</v>
      </c>
      <c r="F14" s="11">
        <v>5052.6000000000004</v>
      </c>
      <c r="G14" s="11">
        <v>5052.6000000000004</v>
      </c>
      <c r="H14" s="11">
        <v>5052.6000000000004</v>
      </c>
      <c r="I14" s="11">
        <v>5052.6000000000004</v>
      </c>
      <c r="J14" s="11">
        <v>5052.6000000000004</v>
      </c>
      <c r="K14" s="11">
        <v>5052.6000000000004</v>
      </c>
      <c r="L14" s="11">
        <v>5052.6000000000004</v>
      </c>
      <c r="M14" s="11">
        <v>5052.6000000000004</v>
      </c>
      <c r="N14" s="11">
        <f t="shared" si="9"/>
        <v>60631.19999999999</v>
      </c>
    </row>
    <row r="15" spans="1:18" ht="22.5" hidden="1" customHeight="1" thickBot="1" x14ac:dyDescent="0.3">
      <c r="A15" s="4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>
        <f t="shared" si="9"/>
        <v>0</v>
      </c>
    </row>
    <row r="16" spans="1:18" ht="24" customHeight="1" thickBot="1" x14ac:dyDescent="0.3">
      <c r="A16" s="4" t="s">
        <v>14</v>
      </c>
      <c r="B16" s="11">
        <f>3245-300</f>
        <v>2945</v>
      </c>
      <c r="C16" s="11">
        <f t="shared" ref="C16:J16" si="10">3245-300</f>
        <v>2945</v>
      </c>
      <c r="D16" s="11">
        <f t="shared" si="10"/>
        <v>2945</v>
      </c>
      <c r="E16" s="11">
        <f t="shared" si="10"/>
        <v>2945</v>
      </c>
      <c r="F16" s="11">
        <f t="shared" si="10"/>
        <v>2945</v>
      </c>
      <c r="G16" s="11">
        <f t="shared" si="10"/>
        <v>2945</v>
      </c>
      <c r="H16" s="11">
        <f t="shared" si="10"/>
        <v>2945</v>
      </c>
      <c r="I16" s="11">
        <f t="shared" si="10"/>
        <v>2945</v>
      </c>
      <c r="J16" s="11">
        <f t="shared" si="10"/>
        <v>2945</v>
      </c>
      <c r="K16" s="11">
        <v>2895</v>
      </c>
      <c r="L16" s="11">
        <v>2895</v>
      </c>
      <c r="M16" s="11">
        <v>2895</v>
      </c>
      <c r="N16" s="11">
        <f t="shared" si="9"/>
        <v>35190</v>
      </c>
    </row>
    <row r="17" spans="1:15" ht="20.25" customHeight="1" thickBot="1" x14ac:dyDescent="0.3">
      <c r="A17" s="12" t="s">
        <v>8</v>
      </c>
      <c r="B17" s="13">
        <f t="shared" ref="B17:M17" si="11">SUM(B18:B26)</f>
        <v>54317.38</v>
      </c>
      <c r="C17" s="13">
        <f t="shared" si="11"/>
        <v>59136.509999999995</v>
      </c>
      <c r="D17" s="13">
        <f t="shared" si="11"/>
        <v>52961.18</v>
      </c>
      <c r="E17" s="13">
        <f t="shared" si="11"/>
        <v>56871.98</v>
      </c>
      <c r="F17" s="13">
        <f t="shared" si="11"/>
        <v>51452.210000000006</v>
      </c>
      <c r="G17" s="13">
        <f t="shared" si="11"/>
        <v>62538.619999999995</v>
      </c>
      <c r="H17" s="13">
        <f t="shared" si="11"/>
        <v>74216.270000000019</v>
      </c>
      <c r="I17" s="13">
        <f t="shared" si="11"/>
        <v>54456.149999999987</v>
      </c>
      <c r="J17" s="13">
        <f t="shared" si="11"/>
        <v>64429.21</v>
      </c>
      <c r="K17" s="13">
        <f t="shared" si="11"/>
        <v>62416.52</v>
      </c>
      <c r="L17" s="13">
        <f t="shared" si="11"/>
        <v>66481.27</v>
      </c>
      <c r="M17" s="13">
        <f t="shared" si="11"/>
        <v>69530.099999999991</v>
      </c>
      <c r="N17" s="13">
        <f>SUM(B17:M17)</f>
        <v>728807.4</v>
      </c>
    </row>
    <row r="18" spans="1:15" ht="24" customHeight="1" thickBot="1" x14ac:dyDescent="0.3">
      <c r="A18" s="4" t="s">
        <v>32</v>
      </c>
      <c r="B18" s="11">
        <f>41222.97+313.09</f>
        <v>41536.06</v>
      </c>
      <c r="C18" s="11">
        <f>47002.6+357.33</f>
        <v>47359.93</v>
      </c>
      <c r="D18" s="11">
        <f>42840.79+335.15</f>
        <v>43175.94</v>
      </c>
      <c r="E18" s="11">
        <f>44841.41+334.59</f>
        <v>45176</v>
      </c>
      <c r="F18" s="11">
        <f>41198.55+324.92</f>
        <v>41523.47</v>
      </c>
      <c r="G18" s="11">
        <f>51293.03+337.99</f>
        <v>51631.02</v>
      </c>
      <c r="H18" s="11">
        <f>59154.3+427.97</f>
        <v>59582.270000000004</v>
      </c>
      <c r="I18" s="11">
        <f>42236.92+321.49</f>
        <v>42558.409999999996</v>
      </c>
      <c r="J18" s="11">
        <f>50175.23+380.69+0.81</f>
        <v>50556.73</v>
      </c>
      <c r="K18" s="11">
        <f>52462.24+333.33</f>
        <v>52795.57</v>
      </c>
      <c r="L18" s="11">
        <f>53420.69+336.57</f>
        <v>53757.26</v>
      </c>
      <c r="M18" s="11">
        <f>58293.1+371.82</f>
        <v>58664.92</v>
      </c>
      <c r="N18" s="11">
        <f>SUM(B18:M18)</f>
        <v>588317.57999999996</v>
      </c>
    </row>
    <row r="19" spans="1:15" ht="24" customHeight="1" thickBot="1" x14ac:dyDescent="0.3">
      <c r="A19" s="4" t="s">
        <v>27</v>
      </c>
      <c r="B19" s="11">
        <v>339.54</v>
      </c>
      <c r="C19" s="11">
        <v>339.54</v>
      </c>
      <c r="D19" s="11">
        <v>339.54</v>
      </c>
      <c r="E19" s="11">
        <v>0</v>
      </c>
      <c r="F19" s="11">
        <v>679.08</v>
      </c>
      <c r="G19" s="11">
        <v>0</v>
      </c>
      <c r="H19" s="11">
        <v>1018.62</v>
      </c>
      <c r="I19" s="11">
        <v>0</v>
      </c>
      <c r="J19" s="11">
        <v>339.54</v>
      </c>
      <c r="K19" s="11">
        <v>470.68</v>
      </c>
      <c r="L19" s="11">
        <v>470.68</v>
      </c>
      <c r="M19" s="11">
        <v>470.68</v>
      </c>
      <c r="N19" s="11">
        <f>SUM(B19:M19)</f>
        <v>4467.8999999999996</v>
      </c>
    </row>
    <row r="20" spans="1:15" ht="26.25" customHeight="1" thickBot="1" x14ac:dyDescent="0.3">
      <c r="A20" s="4" t="s">
        <v>16</v>
      </c>
      <c r="B20" s="11">
        <v>0</v>
      </c>
      <c r="C20" s="11">
        <v>0</v>
      </c>
      <c r="D20" s="11">
        <v>0</v>
      </c>
      <c r="E20" s="11">
        <v>20.86</v>
      </c>
      <c r="F20" s="11">
        <v>649.94000000000005</v>
      </c>
      <c r="G20" s="11">
        <v>1149.1300000000001</v>
      </c>
      <c r="H20" s="11">
        <v>1297.6199999999999</v>
      </c>
      <c r="I20" s="11">
        <v>1147.99</v>
      </c>
      <c r="J20" s="11">
        <v>1387.06</v>
      </c>
      <c r="K20" s="11">
        <v>1189.1600000000001</v>
      </c>
      <c r="L20" s="11">
        <v>1204.51</v>
      </c>
      <c r="M20" s="11">
        <v>1330.72</v>
      </c>
      <c r="N20" s="11">
        <f t="shared" ref="N20:N26" si="12">SUM(B20:M20)</f>
        <v>9376.99</v>
      </c>
    </row>
    <row r="21" spans="1:15" ht="26.25" customHeight="1" thickBot="1" x14ac:dyDescent="0.3">
      <c r="A21" s="4" t="s">
        <v>17</v>
      </c>
      <c r="B21" s="11">
        <v>160.87</v>
      </c>
      <c r="C21" s="11">
        <v>183.61</v>
      </c>
      <c r="D21" s="11">
        <v>167.18</v>
      </c>
      <c r="E21" s="11">
        <v>174.9</v>
      </c>
      <c r="F21" s="11">
        <v>160.80000000000001</v>
      </c>
      <c r="G21" s="11">
        <v>200.28</v>
      </c>
      <c r="H21" s="11">
        <v>230.85</v>
      </c>
      <c r="I21" s="11">
        <v>214.27</v>
      </c>
      <c r="J21" s="11">
        <v>259.92</v>
      </c>
      <c r="K21" s="11">
        <v>221.96</v>
      </c>
      <c r="L21" s="11">
        <v>224.83</v>
      </c>
      <c r="M21" s="11">
        <v>248.38</v>
      </c>
      <c r="N21" s="11">
        <f t="shared" si="12"/>
        <v>2447.8500000000004</v>
      </c>
    </row>
    <row r="22" spans="1:15" ht="24" customHeight="1" thickBot="1" x14ac:dyDescent="0.3">
      <c r="A22" s="4" t="s">
        <v>18</v>
      </c>
      <c r="B22" s="11">
        <v>5005.59</v>
      </c>
      <c r="C22" s="11">
        <v>3141.64</v>
      </c>
      <c r="D22" s="11">
        <v>1709.77</v>
      </c>
      <c r="E22" s="11">
        <v>2800.11</v>
      </c>
      <c r="F22" s="11">
        <v>798.36</v>
      </c>
      <c r="G22" s="11">
        <v>1922.8</v>
      </c>
      <c r="H22" s="11">
        <f>3109.17+157.7</f>
        <v>3266.87</v>
      </c>
      <c r="I22" s="11">
        <v>2991.95</v>
      </c>
      <c r="J22" s="11">
        <v>2206.7399999999998</v>
      </c>
      <c r="K22" s="11">
        <v>0</v>
      </c>
      <c r="L22" s="11">
        <v>2809.74</v>
      </c>
      <c r="M22" s="11">
        <v>103.42</v>
      </c>
      <c r="N22" s="11">
        <f t="shared" si="12"/>
        <v>26756.989999999998</v>
      </c>
    </row>
    <row r="23" spans="1:15" ht="24" customHeight="1" thickBot="1" x14ac:dyDescent="0.3">
      <c r="A23" s="4" t="s">
        <v>28</v>
      </c>
      <c r="B23" s="11">
        <v>324.47000000000003</v>
      </c>
      <c r="C23" s="11">
        <v>370.31</v>
      </c>
      <c r="D23" s="11">
        <v>337.2</v>
      </c>
      <c r="E23" s="11">
        <v>352.79</v>
      </c>
      <c r="F23" s="11">
        <v>324.36</v>
      </c>
      <c r="G23" s="11">
        <v>403.84</v>
      </c>
      <c r="H23" s="11">
        <v>465.69</v>
      </c>
      <c r="I23" s="11">
        <v>367.03</v>
      </c>
      <c r="J23" s="11">
        <v>434.1</v>
      </c>
      <c r="K23" s="11">
        <v>380.2</v>
      </c>
      <c r="L23" s="11">
        <v>385.1</v>
      </c>
      <c r="M23" s="11">
        <v>425.43</v>
      </c>
      <c r="N23" s="11">
        <f t="shared" si="12"/>
        <v>4570.5200000000004</v>
      </c>
    </row>
    <row r="24" spans="1:15" ht="24" customHeight="1" thickBot="1" x14ac:dyDescent="0.3">
      <c r="A24" s="4" t="s">
        <v>33</v>
      </c>
      <c r="B24" s="11">
        <v>4350.8500000000004</v>
      </c>
      <c r="C24" s="11">
        <v>4916.4799999999996</v>
      </c>
      <c r="D24" s="11">
        <v>4631.55</v>
      </c>
      <c r="E24" s="11">
        <v>4627.32</v>
      </c>
      <c r="F24" s="11">
        <v>4491.2</v>
      </c>
      <c r="G24" s="11">
        <v>4631.55</v>
      </c>
      <c r="H24" s="11">
        <v>5754.35</v>
      </c>
      <c r="I24" s="11">
        <v>4351.5</v>
      </c>
      <c r="J24" s="11">
        <v>5245.12</v>
      </c>
      <c r="K24" s="11">
        <v>4608.95</v>
      </c>
      <c r="L24" s="11">
        <v>4654.1499999999996</v>
      </c>
      <c r="M24" s="11">
        <v>4836.55</v>
      </c>
      <c r="N24" s="11">
        <f t="shared" si="12"/>
        <v>57099.570000000007</v>
      </c>
    </row>
    <row r="25" spans="1:15" ht="24" hidden="1" customHeight="1" thickBot="1" x14ac:dyDescent="0.3">
      <c r="A25" s="4" t="s">
        <v>29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>
        <f t="shared" si="12"/>
        <v>0</v>
      </c>
    </row>
    <row r="26" spans="1:15" ht="21" customHeight="1" thickBot="1" x14ac:dyDescent="0.3">
      <c r="A26" s="4" t="s">
        <v>14</v>
      </c>
      <c r="B26" s="14">
        <f>2900-300</f>
        <v>2600</v>
      </c>
      <c r="C26" s="14">
        <f>3125-300</f>
        <v>2825</v>
      </c>
      <c r="D26" s="14">
        <f>2900-300</f>
        <v>2600</v>
      </c>
      <c r="E26" s="14">
        <f>4020-300</f>
        <v>3720</v>
      </c>
      <c r="F26" s="14">
        <f>3125-300</f>
        <v>2825</v>
      </c>
      <c r="G26" s="14">
        <f>2900-300</f>
        <v>2600</v>
      </c>
      <c r="H26" s="14">
        <f>2900-300</f>
        <v>2600</v>
      </c>
      <c r="I26" s="14">
        <v>2825</v>
      </c>
      <c r="J26" s="14">
        <v>4000</v>
      </c>
      <c r="K26" s="11">
        <v>2750</v>
      </c>
      <c r="L26" s="11">
        <v>2975</v>
      </c>
      <c r="M26" s="11">
        <v>3450</v>
      </c>
      <c r="N26" s="11">
        <f t="shared" si="12"/>
        <v>35770</v>
      </c>
      <c r="O26" s="3"/>
    </row>
    <row r="27" spans="1:15" ht="21.75" customHeight="1" thickBot="1" x14ac:dyDescent="0.3">
      <c r="A27" s="15" t="s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/>
    </row>
    <row r="28" spans="1:15" ht="19.5" customHeight="1" thickBot="1" x14ac:dyDescent="0.3">
      <c r="A28" s="4" t="s">
        <v>1</v>
      </c>
      <c r="B28" s="11">
        <f>1952.7*0.6</f>
        <v>1171.6199999999999</v>
      </c>
      <c r="C28" s="11">
        <f t="shared" ref="C28:M28" si="13">1952.7*0.6</f>
        <v>1171.6199999999999</v>
      </c>
      <c r="D28" s="11">
        <f t="shared" si="13"/>
        <v>1171.6199999999999</v>
      </c>
      <c r="E28" s="11">
        <f t="shared" si="13"/>
        <v>1171.6199999999999</v>
      </c>
      <c r="F28" s="11">
        <f t="shared" si="13"/>
        <v>1171.6199999999999</v>
      </c>
      <c r="G28" s="11">
        <f t="shared" si="13"/>
        <v>1171.6199999999999</v>
      </c>
      <c r="H28" s="11">
        <f t="shared" si="13"/>
        <v>1171.6199999999999</v>
      </c>
      <c r="I28" s="11">
        <f t="shared" si="13"/>
        <v>1171.6199999999999</v>
      </c>
      <c r="J28" s="11">
        <f t="shared" si="13"/>
        <v>1171.6199999999999</v>
      </c>
      <c r="K28" s="11">
        <f t="shared" si="13"/>
        <v>1171.6199999999999</v>
      </c>
      <c r="L28" s="11">
        <f t="shared" si="13"/>
        <v>1171.6199999999999</v>
      </c>
      <c r="M28" s="11">
        <f t="shared" si="13"/>
        <v>1171.6199999999999</v>
      </c>
      <c r="N28" s="11">
        <f t="shared" ref="N28:N40" si="14">SUM(B28:M28)</f>
        <v>14059.439999999995</v>
      </c>
    </row>
    <row r="29" spans="1:15" ht="22.5" customHeight="1" thickBot="1" x14ac:dyDescent="0.3">
      <c r="A29" s="4" t="s">
        <v>2</v>
      </c>
      <c r="B29" s="11">
        <f>1952.7*0.17</f>
        <v>331.959</v>
      </c>
      <c r="C29" s="11">
        <f>1952.7*0.2</f>
        <v>390.54</v>
      </c>
      <c r="D29" s="11">
        <f>1952.7*0.2</f>
        <v>390.54</v>
      </c>
      <c r="E29" s="11">
        <f t="shared" ref="E29:M29" si="15">1952.7*0.2</f>
        <v>390.54</v>
      </c>
      <c r="F29" s="11">
        <f t="shared" si="15"/>
        <v>390.54</v>
      </c>
      <c r="G29" s="11">
        <f t="shared" si="15"/>
        <v>390.54</v>
      </c>
      <c r="H29" s="11">
        <f t="shared" si="15"/>
        <v>390.54</v>
      </c>
      <c r="I29" s="11">
        <f t="shared" si="15"/>
        <v>390.54</v>
      </c>
      <c r="J29" s="11">
        <f t="shared" si="15"/>
        <v>390.54</v>
      </c>
      <c r="K29" s="11">
        <f t="shared" si="15"/>
        <v>390.54</v>
      </c>
      <c r="L29" s="11">
        <f t="shared" si="15"/>
        <v>390.54</v>
      </c>
      <c r="M29" s="11">
        <f t="shared" si="15"/>
        <v>390.54</v>
      </c>
      <c r="N29" s="11">
        <f t="shared" si="14"/>
        <v>4627.8990000000003</v>
      </c>
    </row>
    <row r="30" spans="1:15" ht="21" customHeight="1" thickBot="1" x14ac:dyDescent="0.3">
      <c r="A30" s="4" t="s">
        <v>3</v>
      </c>
      <c r="B30" s="11">
        <f>59194.47*2.3%</f>
        <v>1361.47281</v>
      </c>
      <c r="C30" s="11">
        <f>57948.69*2.6%</f>
        <v>1506.6659400000001</v>
      </c>
      <c r="D30" s="11">
        <f>59463.5*2.6%</f>
        <v>1546.0510000000002</v>
      </c>
      <c r="E30" s="11">
        <f>56973.38*2.6%</f>
        <v>1481.3078800000001</v>
      </c>
      <c r="F30" s="11">
        <f>57861.26*2.6%</f>
        <v>1504.3927600000002</v>
      </c>
      <c r="G30" s="11">
        <f>58577*2.6%</f>
        <v>1523.0020000000002</v>
      </c>
      <c r="H30" s="11">
        <f>59741.45*2.6%</f>
        <v>1553.2777000000001</v>
      </c>
      <c r="I30" s="11">
        <f>58315.41*2.6%</f>
        <v>1516.2006600000002</v>
      </c>
      <c r="J30" s="11">
        <f>65985.47*2.6%</f>
        <v>1715.6222200000002</v>
      </c>
      <c r="K30" s="11">
        <f>68325.64*2.6%</f>
        <v>1776.4666400000001</v>
      </c>
      <c r="L30" s="11">
        <f>65594.93*2.6%</f>
        <v>1705.4681800000001</v>
      </c>
      <c r="M30" s="11">
        <f>66543.58*2.6%</f>
        <v>1730.1330800000003</v>
      </c>
      <c r="N30" s="11">
        <f t="shared" si="14"/>
        <v>18920.060870000005</v>
      </c>
    </row>
    <row r="31" spans="1:15" ht="23.25" customHeight="1" thickBot="1" x14ac:dyDescent="0.3">
      <c r="A31" s="4" t="s">
        <v>4</v>
      </c>
      <c r="B31" s="11">
        <f>51377.84*3%</f>
        <v>1541.3351999999998</v>
      </c>
      <c r="C31" s="11">
        <f>55971.97*3%</f>
        <v>1679.1591000000001</v>
      </c>
      <c r="D31" s="11">
        <f>50021.64*3%</f>
        <v>1500.6491999999998</v>
      </c>
      <c r="E31" s="11">
        <f>53151.98*3%</f>
        <v>1594.5594000000001</v>
      </c>
      <c r="F31" s="11">
        <f>47948.13*3%</f>
        <v>1438.4438999999998</v>
      </c>
      <c r="G31" s="11">
        <f>59938.62*3%</f>
        <v>1798.1586</v>
      </c>
      <c r="H31" s="11">
        <f>70439.95*3%</f>
        <v>2113.1985</v>
      </c>
      <c r="I31" s="11">
        <f>51631.15*3%</f>
        <v>1548.9345000000001</v>
      </c>
      <c r="J31" s="11">
        <f>60089.67*3%</f>
        <v>1802.6900999999998</v>
      </c>
      <c r="K31" s="11">
        <f>59195.84*3%</f>
        <v>1775.8751999999997</v>
      </c>
      <c r="L31" s="11">
        <f>63035.59*3%</f>
        <v>1891.0676999999998</v>
      </c>
      <c r="M31" s="11">
        <f>65609.42*3%</f>
        <v>1968.2825999999998</v>
      </c>
      <c r="N31" s="11">
        <f t="shared" si="14"/>
        <v>20652.353999999999</v>
      </c>
    </row>
    <row r="32" spans="1:15" ht="23.25" customHeight="1" thickBot="1" x14ac:dyDescent="0.3">
      <c r="A32" s="4" t="s">
        <v>9</v>
      </c>
      <c r="B32" s="11">
        <f>1952.7*10.8</f>
        <v>21089.160000000003</v>
      </c>
      <c r="C32" s="11">
        <f t="shared" ref="C32:M32" si="16">1952.7*10.8</f>
        <v>21089.160000000003</v>
      </c>
      <c r="D32" s="11">
        <f t="shared" si="16"/>
        <v>21089.160000000003</v>
      </c>
      <c r="E32" s="11">
        <f t="shared" si="16"/>
        <v>21089.160000000003</v>
      </c>
      <c r="F32" s="11">
        <f t="shared" si="16"/>
        <v>21089.160000000003</v>
      </c>
      <c r="G32" s="11">
        <f t="shared" si="16"/>
        <v>21089.160000000003</v>
      </c>
      <c r="H32" s="11">
        <f t="shared" si="16"/>
        <v>21089.160000000003</v>
      </c>
      <c r="I32" s="11">
        <f t="shared" si="16"/>
        <v>21089.160000000003</v>
      </c>
      <c r="J32" s="11">
        <f t="shared" si="16"/>
        <v>21089.160000000003</v>
      </c>
      <c r="K32" s="11">
        <f t="shared" si="16"/>
        <v>21089.160000000003</v>
      </c>
      <c r="L32" s="11">
        <f t="shared" si="16"/>
        <v>21089.160000000003</v>
      </c>
      <c r="M32" s="11">
        <f t="shared" si="16"/>
        <v>21089.160000000003</v>
      </c>
      <c r="N32" s="11">
        <f t="shared" si="14"/>
        <v>253069.92000000004</v>
      </c>
    </row>
    <row r="33" spans="1:14" ht="26.25" customHeight="1" thickBot="1" x14ac:dyDescent="0.3">
      <c r="A33" s="4" t="s">
        <v>19</v>
      </c>
      <c r="B33" s="11">
        <f>1055.95+114.94</f>
        <v>1170.8900000000001</v>
      </c>
      <c r="C33" s="11">
        <f>1056.2+114.94</f>
        <v>1171.1400000000001</v>
      </c>
      <c r="D33" s="11">
        <f>1056.2+114.94</f>
        <v>1171.1400000000001</v>
      </c>
      <c r="E33" s="11">
        <f t="shared" ref="E33:G33" si="17">1056.2+114.94</f>
        <v>1171.1400000000001</v>
      </c>
      <c r="F33" s="11">
        <f t="shared" si="17"/>
        <v>1171.1400000000001</v>
      </c>
      <c r="G33" s="11">
        <f t="shared" si="17"/>
        <v>1171.1400000000001</v>
      </c>
      <c r="H33" s="11">
        <f>1206.65+121.48</f>
        <v>1328.13</v>
      </c>
      <c r="I33" s="11">
        <f>1206.65+121.48</f>
        <v>1328.13</v>
      </c>
      <c r="J33" s="11">
        <f>1206.07+121.49</f>
        <v>1327.56</v>
      </c>
      <c r="K33" s="11">
        <f>1206.07+121.49</f>
        <v>1327.56</v>
      </c>
      <c r="L33" s="11">
        <f t="shared" ref="L33:M33" si="18">1206.07+121.49</f>
        <v>1327.56</v>
      </c>
      <c r="M33" s="11">
        <f t="shared" si="18"/>
        <v>1327.56</v>
      </c>
      <c r="N33" s="11">
        <f t="shared" si="14"/>
        <v>14993.09</v>
      </c>
    </row>
    <row r="34" spans="1:14" ht="26.25" customHeight="1" thickBot="1" x14ac:dyDescent="0.3">
      <c r="A34" s="4" t="s">
        <v>20</v>
      </c>
      <c r="B34" s="11">
        <v>285.76</v>
      </c>
      <c r="C34" s="11">
        <v>285.76</v>
      </c>
      <c r="D34" s="11">
        <v>285.76</v>
      </c>
      <c r="E34" s="11">
        <v>285.76</v>
      </c>
      <c r="F34" s="11">
        <v>285.76</v>
      </c>
      <c r="G34" s="11">
        <v>285.76</v>
      </c>
      <c r="H34" s="11">
        <v>371.5</v>
      </c>
      <c r="I34" s="11">
        <v>371.5</v>
      </c>
      <c r="J34" s="11">
        <v>371.5</v>
      </c>
      <c r="K34" s="11">
        <v>371.5</v>
      </c>
      <c r="L34" s="11">
        <v>371.5</v>
      </c>
      <c r="M34" s="11">
        <v>371.5</v>
      </c>
      <c r="N34" s="11">
        <f t="shared" si="14"/>
        <v>3943.56</v>
      </c>
    </row>
    <row r="35" spans="1:14" ht="26.25" customHeight="1" thickBot="1" x14ac:dyDescent="0.3">
      <c r="A35" s="4" t="s">
        <v>21</v>
      </c>
      <c r="B35" s="11">
        <v>2242.35</v>
      </c>
      <c r="C35" s="11">
        <v>3352.2</v>
      </c>
      <c r="D35" s="11">
        <v>1399.77</v>
      </c>
      <c r="E35" s="11">
        <v>2872.02</v>
      </c>
      <c r="F35" s="11">
        <v>4144.95</v>
      </c>
      <c r="G35" s="11">
        <v>3460.92</v>
      </c>
      <c r="H35" s="11">
        <v>2116.5</v>
      </c>
      <c r="I35" s="11">
        <v>0</v>
      </c>
      <c r="J35" s="11">
        <v>3121.2</v>
      </c>
      <c r="K35" s="11">
        <v>0</v>
      </c>
      <c r="L35" s="11">
        <v>948.6</v>
      </c>
      <c r="M35" s="11">
        <v>6191.4</v>
      </c>
      <c r="N35" s="11">
        <f t="shared" si="14"/>
        <v>29849.909999999996</v>
      </c>
    </row>
    <row r="36" spans="1:14" ht="26.25" customHeight="1" thickBot="1" x14ac:dyDescent="0.3">
      <c r="A36" s="4" t="s">
        <v>28</v>
      </c>
      <c r="B36" s="11">
        <f>192.2+192.2</f>
        <v>384.4</v>
      </c>
      <c r="C36" s="11">
        <f t="shared" ref="C36:G36" si="19">192.2+192.2</f>
        <v>384.4</v>
      </c>
      <c r="D36" s="11">
        <f t="shared" si="19"/>
        <v>384.4</v>
      </c>
      <c r="E36" s="11">
        <f t="shared" si="19"/>
        <v>384.4</v>
      </c>
      <c r="F36" s="11">
        <f t="shared" si="19"/>
        <v>384.4</v>
      </c>
      <c r="G36" s="11">
        <f t="shared" si="19"/>
        <v>384.4</v>
      </c>
      <c r="H36" s="11">
        <f>212.12+212.12</f>
        <v>424.24</v>
      </c>
      <c r="I36" s="11">
        <f t="shared" ref="I36:M36" si="20">212.12+212.12</f>
        <v>424.24</v>
      </c>
      <c r="J36" s="11">
        <f t="shared" si="20"/>
        <v>424.24</v>
      </c>
      <c r="K36" s="11">
        <f t="shared" si="20"/>
        <v>424.24</v>
      </c>
      <c r="L36" s="11">
        <f t="shared" si="20"/>
        <v>424.24</v>
      </c>
      <c r="M36" s="11">
        <f t="shared" si="20"/>
        <v>424.24</v>
      </c>
      <c r="N36" s="11">
        <f t="shared" si="14"/>
        <v>4851.8399999999992</v>
      </c>
    </row>
    <row r="37" spans="1:14" ht="22.5" customHeight="1" thickBot="1" x14ac:dyDescent="0.3">
      <c r="A37" s="4" t="s">
        <v>6</v>
      </c>
      <c r="B37" s="11">
        <f>1952.7*3.75</f>
        <v>7322.625</v>
      </c>
      <c r="C37" s="11">
        <f t="shared" ref="C37:I37" si="21">1952.7*3.75</f>
        <v>7322.625</v>
      </c>
      <c r="D37" s="11">
        <f t="shared" si="21"/>
        <v>7322.625</v>
      </c>
      <c r="E37" s="11">
        <f t="shared" si="21"/>
        <v>7322.625</v>
      </c>
      <c r="F37" s="11">
        <f t="shared" si="21"/>
        <v>7322.625</v>
      </c>
      <c r="G37" s="11">
        <f t="shared" si="21"/>
        <v>7322.625</v>
      </c>
      <c r="H37" s="11">
        <f t="shared" si="21"/>
        <v>7322.625</v>
      </c>
      <c r="I37" s="11">
        <f t="shared" si="21"/>
        <v>7322.625</v>
      </c>
      <c r="J37" s="11">
        <f>1952.7*4.47</f>
        <v>8728.5689999999995</v>
      </c>
      <c r="K37" s="11">
        <f t="shared" ref="K37:M37" si="22">1952.7*4.47</f>
        <v>8728.5689999999995</v>
      </c>
      <c r="L37" s="11">
        <f t="shared" si="22"/>
        <v>8728.5689999999995</v>
      </c>
      <c r="M37" s="11">
        <f t="shared" si="22"/>
        <v>8728.5689999999995</v>
      </c>
      <c r="N37" s="11">
        <f t="shared" si="14"/>
        <v>93495.276000000013</v>
      </c>
    </row>
    <row r="38" spans="1:14" ht="24.75" customHeight="1" thickBot="1" x14ac:dyDescent="0.3">
      <c r="A38" s="4" t="s">
        <v>30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3900</v>
      </c>
      <c r="K38" s="11">
        <v>0</v>
      </c>
      <c r="L38" s="11">
        <v>0</v>
      </c>
      <c r="M38" s="11">
        <v>0</v>
      </c>
      <c r="N38" s="11">
        <f t="shared" si="14"/>
        <v>3900</v>
      </c>
    </row>
    <row r="39" spans="1:14" ht="21.6" customHeight="1" thickBot="1" x14ac:dyDescent="0.3">
      <c r="A39" s="4" t="s">
        <v>25</v>
      </c>
      <c r="B39" s="11">
        <v>7776.99</v>
      </c>
      <c r="C39" s="11">
        <v>7776.99</v>
      </c>
      <c r="D39" s="11">
        <v>7776.99</v>
      </c>
      <c r="E39" s="11">
        <v>9332.39</v>
      </c>
      <c r="F39" s="11">
        <v>9332.39</v>
      </c>
      <c r="G39" s="11">
        <v>9332.39</v>
      </c>
      <c r="H39" s="11">
        <v>9332.39</v>
      </c>
      <c r="I39" s="11">
        <v>9332.39</v>
      </c>
      <c r="J39" s="11">
        <v>9332.39</v>
      </c>
      <c r="K39" s="11">
        <v>9332.39</v>
      </c>
      <c r="L39" s="11">
        <v>9332.39</v>
      </c>
      <c r="M39" s="11">
        <v>9332.39</v>
      </c>
      <c r="N39" s="11">
        <f t="shared" si="14"/>
        <v>107322.48</v>
      </c>
    </row>
    <row r="40" spans="1:14" ht="21.6" customHeight="1" thickBot="1" x14ac:dyDescent="0.3">
      <c r="A40" s="4" t="s">
        <v>48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1800</v>
      </c>
      <c r="H40" s="11">
        <v>1800</v>
      </c>
      <c r="I40" s="11">
        <v>1800</v>
      </c>
      <c r="J40" s="11">
        <v>1800</v>
      </c>
      <c r="K40" s="11">
        <v>1800</v>
      </c>
      <c r="L40" s="11">
        <v>1800</v>
      </c>
      <c r="M40" s="11">
        <v>1800</v>
      </c>
      <c r="N40" s="11">
        <f t="shared" si="14"/>
        <v>12600</v>
      </c>
    </row>
    <row r="41" spans="1:14" ht="21.75" customHeight="1" thickBot="1" x14ac:dyDescent="0.3">
      <c r="A41" s="4" t="s">
        <v>33</v>
      </c>
      <c r="B41" s="11">
        <v>4395.6000000000004</v>
      </c>
      <c r="C41" s="11">
        <v>3785.85</v>
      </c>
      <c r="D41" s="11">
        <v>4277.4799999999996</v>
      </c>
      <c r="E41" s="11">
        <v>4029.55</v>
      </c>
      <c r="F41" s="11">
        <v>4025.32</v>
      </c>
      <c r="G41" s="11">
        <v>3907.2</v>
      </c>
      <c r="H41" s="11">
        <v>4029.55</v>
      </c>
      <c r="I41" s="11">
        <v>5006.3500000000004</v>
      </c>
      <c r="J41" s="11">
        <v>3785.5</v>
      </c>
      <c r="K41" s="11">
        <v>4563.12</v>
      </c>
      <c r="L41" s="11">
        <v>4009.95</v>
      </c>
      <c r="M41" s="11">
        <v>4049.15</v>
      </c>
      <c r="N41" s="11">
        <f t="shared" ref="N41:N44" si="23">SUM(B41:M41)</f>
        <v>49864.62</v>
      </c>
    </row>
    <row r="42" spans="1:14" ht="21.75" customHeight="1" thickBot="1" x14ac:dyDescent="0.3">
      <c r="A42" s="4" t="s">
        <v>34</v>
      </c>
      <c r="B42" s="11">
        <v>657</v>
      </c>
      <c r="C42" s="11">
        <v>565</v>
      </c>
      <c r="D42" s="11">
        <v>639</v>
      </c>
      <c r="E42" s="11">
        <v>602</v>
      </c>
      <c r="F42" s="11">
        <v>602</v>
      </c>
      <c r="G42" s="11">
        <v>584</v>
      </c>
      <c r="H42" s="11">
        <v>602</v>
      </c>
      <c r="I42" s="11">
        <v>748</v>
      </c>
      <c r="J42" s="11">
        <v>566</v>
      </c>
      <c r="K42" s="11">
        <v>682</v>
      </c>
      <c r="L42" s="11">
        <v>599</v>
      </c>
      <c r="M42" s="11">
        <v>605</v>
      </c>
      <c r="N42" s="11">
        <f t="shared" si="23"/>
        <v>7451</v>
      </c>
    </row>
    <row r="43" spans="1:14" ht="24.75" customHeight="1" thickBot="1" x14ac:dyDescent="0.3">
      <c r="A43" s="4" t="s">
        <v>24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 t="shared" si="23"/>
        <v>0</v>
      </c>
    </row>
    <row r="44" spans="1:14" ht="24" customHeight="1" thickBot="1" x14ac:dyDescent="0.3">
      <c r="A44" s="4" t="s">
        <v>10</v>
      </c>
      <c r="B44" s="11">
        <f>940</f>
        <v>940</v>
      </c>
      <c r="C44" s="11">
        <f>850</f>
        <v>850</v>
      </c>
      <c r="D44" s="11">
        <v>0</v>
      </c>
      <c r="E44" s="11">
        <f>2933.4+597.2+60675</f>
        <v>64205.599999999999</v>
      </c>
      <c r="F44" s="11">
        <v>0</v>
      </c>
      <c r="G44" s="11">
        <v>0</v>
      </c>
      <c r="H44" s="11">
        <f>1010.9+1183.6+2410.5+1400+174960</f>
        <v>180965</v>
      </c>
      <c r="I44" s="11">
        <v>0</v>
      </c>
      <c r="J44" s="11">
        <f>2963</f>
        <v>2963</v>
      </c>
      <c r="K44" s="11">
        <f>677.7</f>
        <v>677.7</v>
      </c>
      <c r="L44" s="11">
        <v>0</v>
      </c>
      <c r="M44" s="11">
        <v>0</v>
      </c>
      <c r="N44" s="11">
        <f t="shared" si="23"/>
        <v>250601.30000000002</v>
      </c>
    </row>
    <row r="45" spans="1:14" ht="22.5" customHeight="1" thickBot="1" x14ac:dyDescent="0.3">
      <c r="A45" s="9" t="s">
        <v>22</v>
      </c>
      <c r="B45" s="10">
        <f t="shared" ref="B45:M45" si="24">SUM(B28:B44)</f>
        <v>50671.16201</v>
      </c>
      <c r="C45" s="10">
        <f t="shared" si="24"/>
        <v>51331.11004</v>
      </c>
      <c r="D45" s="10">
        <f t="shared" si="24"/>
        <v>48955.185200000007</v>
      </c>
      <c r="E45" s="10">
        <f t="shared" si="24"/>
        <v>115932.67228</v>
      </c>
      <c r="F45" s="10">
        <f t="shared" si="24"/>
        <v>52862.741660000007</v>
      </c>
      <c r="G45" s="10">
        <f t="shared" si="24"/>
        <v>54220.9156</v>
      </c>
      <c r="H45" s="10">
        <f t="shared" si="24"/>
        <v>234609.73120000001</v>
      </c>
      <c r="I45" s="10">
        <f t="shared" si="24"/>
        <v>52049.690160000006</v>
      </c>
      <c r="J45" s="10">
        <f t="shared" si="24"/>
        <v>62489.591320000007</v>
      </c>
      <c r="K45" s="10">
        <f t="shared" si="24"/>
        <v>54110.740840000006</v>
      </c>
      <c r="L45" s="10">
        <f t="shared" si="24"/>
        <v>53789.664879999997</v>
      </c>
      <c r="M45" s="10">
        <f t="shared" si="24"/>
        <v>59179.544679999999</v>
      </c>
      <c r="N45" s="10">
        <f>SUM(B45:M45)</f>
        <v>890202.74987000017</v>
      </c>
    </row>
    <row r="46" spans="1:14" ht="23.25" customHeight="1" thickBot="1" x14ac:dyDescent="0.3">
      <c r="A46" s="4" t="s">
        <v>5</v>
      </c>
      <c r="B46" s="18">
        <f t="shared" ref="B46:N46" si="25">B17-B45</f>
        <v>3646.2179899999974</v>
      </c>
      <c r="C46" s="18">
        <f t="shared" si="25"/>
        <v>7805.3999599999952</v>
      </c>
      <c r="D46" s="18">
        <f t="shared" si="25"/>
        <v>4005.9947999999931</v>
      </c>
      <c r="E46" s="18">
        <f t="shared" si="25"/>
        <v>-59060.692279999996</v>
      </c>
      <c r="F46" s="18">
        <f t="shared" si="25"/>
        <v>-1410.5316600000006</v>
      </c>
      <c r="G46" s="18">
        <f t="shared" si="25"/>
        <v>8317.7043999999951</v>
      </c>
      <c r="H46" s="18">
        <f t="shared" si="25"/>
        <v>-160393.46119999999</v>
      </c>
      <c r="I46" s="18">
        <f t="shared" si="25"/>
        <v>2406.4598399999813</v>
      </c>
      <c r="J46" s="18">
        <f t="shared" si="25"/>
        <v>1939.6186799999923</v>
      </c>
      <c r="K46" s="18">
        <f t="shared" si="25"/>
        <v>8305.779159999991</v>
      </c>
      <c r="L46" s="18">
        <f t="shared" si="25"/>
        <v>12691.605120000007</v>
      </c>
      <c r="M46" s="18">
        <f t="shared" si="25"/>
        <v>10350.555319999992</v>
      </c>
      <c r="N46" s="11">
        <f t="shared" si="25"/>
        <v>-161395.34987000015</v>
      </c>
    </row>
    <row r="47" spans="1:14" ht="23.25" customHeight="1" thickBot="1" x14ac:dyDescent="0.3">
      <c r="A47" s="4" t="s">
        <v>7</v>
      </c>
      <c r="B47" s="14">
        <f t="shared" ref="B47:N47" si="26">B5+B46</f>
        <v>-242442.98201000001</v>
      </c>
      <c r="C47" s="14">
        <f t="shared" si="26"/>
        <v>-234637.58205000003</v>
      </c>
      <c r="D47" s="14">
        <f t="shared" si="26"/>
        <v>-230631.58725000004</v>
      </c>
      <c r="E47" s="14">
        <f t="shared" si="26"/>
        <v>-289692.27953000006</v>
      </c>
      <c r="F47" s="14">
        <f t="shared" si="26"/>
        <v>-291102.81119000004</v>
      </c>
      <c r="G47" s="14">
        <f t="shared" si="26"/>
        <v>-282785.10679000005</v>
      </c>
      <c r="H47" s="14">
        <f t="shared" si="26"/>
        <v>-443178.56799000001</v>
      </c>
      <c r="I47" s="14">
        <f t="shared" si="26"/>
        <v>-440772.10815000004</v>
      </c>
      <c r="J47" s="14">
        <f t="shared" si="26"/>
        <v>-438832.48947000003</v>
      </c>
      <c r="K47" s="14">
        <f t="shared" si="26"/>
        <v>-430526.71031000005</v>
      </c>
      <c r="L47" s="14">
        <f t="shared" si="26"/>
        <v>-417835.10519000003</v>
      </c>
      <c r="M47" s="14">
        <f t="shared" si="26"/>
        <v>-407484.54987000005</v>
      </c>
      <c r="N47" s="14">
        <f t="shared" si="26"/>
        <v>-407484.54987000016</v>
      </c>
    </row>
    <row r="48" spans="1:14" ht="27" customHeight="1" thickBot="1" x14ac:dyDescent="0.3">
      <c r="A48" s="15" t="s">
        <v>11</v>
      </c>
      <c r="B48" s="19">
        <f t="shared" ref="B48:N48" si="27">B6+B17-B7</f>
        <v>-232241.04</v>
      </c>
      <c r="C48" s="19">
        <f t="shared" si="27"/>
        <v>-234337.76000000004</v>
      </c>
      <c r="D48" s="19">
        <f t="shared" si="27"/>
        <v>-244124.62000000005</v>
      </c>
      <c r="E48" s="19">
        <f t="shared" si="27"/>
        <v>-247510.56000000006</v>
      </c>
      <c r="F48" s="19">
        <f t="shared" si="27"/>
        <v>-257204.15000000002</v>
      </c>
      <c r="G48" s="19">
        <f t="shared" si="27"/>
        <v>-256527.07000000004</v>
      </c>
      <c r="H48" s="19">
        <f t="shared" si="27"/>
        <v>-245418.39</v>
      </c>
      <c r="I48" s="19">
        <f t="shared" si="27"/>
        <v>-252562.19000000003</v>
      </c>
      <c r="J48" s="19">
        <f t="shared" si="27"/>
        <v>-257534.13000000006</v>
      </c>
      <c r="K48" s="19">
        <f t="shared" si="27"/>
        <v>-266808.93000000005</v>
      </c>
      <c r="L48" s="19">
        <f t="shared" si="27"/>
        <v>-269288.27</v>
      </c>
      <c r="M48" s="19">
        <f t="shared" si="27"/>
        <v>-269667.43000000005</v>
      </c>
      <c r="N48" s="19">
        <f t="shared" si="27"/>
        <v>-269667.43000000005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2026-02-16T07:39:50Z</cp:lastPrinted>
  <dcterms:created xsi:type="dcterms:W3CDTF">2011-06-06T03:25:48Z</dcterms:created>
  <dcterms:modified xsi:type="dcterms:W3CDTF">2026-02-16T07:47:37Z</dcterms:modified>
</cp:coreProperties>
</file>