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19" i="1" l="1"/>
  <c r="L19" i="1"/>
  <c r="M11" i="1"/>
  <c r="L11" i="1"/>
  <c r="K40" i="1" l="1"/>
  <c r="M40" i="1" l="1"/>
  <c r="L40" i="1" l="1"/>
  <c r="K32" i="1" l="1"/>
  <c r="L32" i="1"/>
  <c r="M32" i="1"/>
  <c r="L29" i="1"/>
  <c r="M29" i="1"/>
  <c r="K29" i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5" i="1" l="1"/>
  <c r="L35" i="1"/>
  <c r="M35" i="1"/>
  <c r="K33" i="1"/>
  <c r="L33" i="1"/>
  <c r="M33" i="1"/>
  <c r="K28" i="1"/>
  <c r="L28" i="1"/>
  <c r="M28" i="1"/>
  <c r="K25" i="1"/>
  <c r="L25" i="1"/>
  <c r="M25" i="1"/>
  <c r="K24" i="1"/>
  <c r="L24" i="1"/>
  <c r="M24" i="1"/>
  <c r="J22" i="1" l="1"/>
  <c r="J14" i="1"/>
  <c r="I22" i="1"/>
  <c r="I14" i="1"/>
  <c r="H22" i="1"/>
  <c r="H14" i="1"/>
  <c r="G22" i="1" l="1"/>
  <c r="F22" i="1"/>
  <c r="E22" i="1"/>
  <c r="D22" i="1"/>
  <c r="C22" i="1"/>
  <c r="B22" i="1"/>
  <c r="G14" i="1"/>
  <c r="C14" i="1"/>
  <c r="D14" i="1"/>
  <c r="E14" i="1"/>
  <c r="F14" i="1"/>
  <c r="B14" i="1"/>
  <c r="J40" i="1" l="1"/>
  <c r="I32" i="1" l="1"/>
  <c r="J32" i="1"/>
  <c r="H32" i="1"/>
  <c r="J29" i="1"/>
  <c r="I29" i="1"/>
  <c r="H29" i="1"/>
  <c r="J34" i="1" l="1"/>
  <c r="N34" i="1" l="1"/>
  <c r="N35" i="1"/>
  <c r="H35" i="1"/>
  <c r="I35" i="1"/>
  <c r="J35" i="1"/>
  <c r="G35" i="1" l="1"/>
  <c r="F35" i="1"/>
  <c r="E35" i="1"/>
  <c r="D35" i="1"/>
  <c r="C35" i="1"/>
  <c r="B35" i="1"/>
  <c r="I40" i="1"/>
  <c r="H40" i="1"/>
  <c r="G40" i="1"/>
  <c r="N36" i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8" i="1"/>
  <c r="I28" i="1"/>
  <c r="J28" i="1"/>
  <c r="H25" i="1"/>
  <c r="I25" i="1"/>
  <c r="J25" i="1"/>
  <c r="H24" i="1"/>
  <c r="I24" i="1"/>
  <c r="J24" i="1"/>
  <c r="J33" i="1" l="1"/>
  <c r="I33" i="1"/>
  <c r="H33" i="1"/>
  <c r="G11" i="1" l="1"/>
  <c r="F11" i="1"/>
  <c r="E11" i="1"/>
  <c r="G10" i="1"/>
  <c r="F10" i="1"/>
  <c r="E10" i="1"/>
  <c r="E32" i="1" l="1"/>
  <c r="F32" i="1"/>
  <c r="G32" i="1"/>
  <c r="E29" i="1"/>
  <c r="F29" i="1"/>
  <c r="G29" i="1"/>
  <c r="F40" i="1"/>
  <c r="G27" i="1"/>
  <c r="G16" i="1"/>
  <c r="G26" i="1"/>
  <c r="N12" i="1"/>
  <c r="N13" i="1"/>
  <c r="G8" i="1"/>
  <c r="F27" i="1"/>
  <c r="F16" i="1"/>
  <c r="F15" i="1" s="1"/>
  <c r="F42" i="1" s="1"/>
  <c r="F26" i="1"/>
  <c r="F8" i="1"/>
  <c r="N21" i="1"/>
  <c r="N22" i="1"/>
  <c r="N20" i="1"/>
  <c r="E27" i="1"/>
  <c r="E16" i="1"/>
  <c r="E15" i="1" s="1"/>
  <c r="E26" i="1"/>
  <c r="E8" i="1"/>
  <c r="E40" i="1"/>
  <c r="E33" i="1"/>
  <c r="F33" i="1"/>
  <c r="G33" i="1"/>
  <c r="E28" i="1"/>
  <c r="F28" i="1"/>
  <c r="G28" i="1"/>
  <c r="E25" i="1"/>
  <c r="F25" i="1"/>
  <c r="G25" i="1"/>
  <c r="G41" i="1" s="1"/>
  <c r="G42" i="1" s="1"/>
  <c r="E24" i="1"/>
  <c r="E41" i="1" s="1"/>
  <c r="F24" i="1"/>
  <c r="G24" i="1"/>
  <c r="B19" i="1"/>
  <c r="B11" i="1"/>
  <c r="N11" i="1" s="1"/>
  <c r="D19" i="1"/>
  <c r="D11" i="1"/>
  <c r="C19" i="1"/>
  <c r="C11" i="1"/>
  <c r="C32" i="1"/>
  <c r="D32" i="1"/>
  <c r="B32" i="1"/>
  <c r="C29" i="1"/>
  <c r="D29" i="1"/>
  <c r="B29" i="1"/>
  <c r="D40" i="1"/>
  <c r="C40" i="1"/>
  <c r="N40" i="1" s="1"/>
  <c r="D26" i="1"/>
  <c r="C28" i="1"/>
  <c r="D28" i="1"/>
  <c r="B28" i="1"/>
  <c r="N28" i="1" s="1"/>
  <c r="C26" i="1"/>
  <c r="D25" i="1"/>
  <c r="C25" i="1"/>
  <c r="N25" i="1" s="1"/>
  <c r="D27" i="1"/>
  <c r="D16" i="1"/>
  <c r="D8" i="1"/>
  <c r="C33" i="1"/>
  <c r="D33" i="1"/>
  <c r="B33" i="1"/>
  <c r="B25" i="1"/>
  <c r="C24" i="1"/>
  <c r="N24" i="1" s="1"/>
  <c r="D24" i="1"/>
  <c r="B24" i="1"/>
  <c r="C27" i="1"/>
  <c r="C16" i="1"/>
  <c r="C15" i="1" s="1"/>
  <c r="C8" i="1"/>
  <c r="C7" i="1" s="1"/>
  <c r="B27" i="1"/>
  <c r="B16" i="1"/>
  <c r="B26" i="1"/>
  <c r="N26" i="1" s="1"/>
  <c r="B8" i="1"/>
  <c r="B7" i="1" s="1"/>
  <c r="N38" i="1"/>
  <c r="N39" i="1"/>
  <c r="N37" i="1"/>
  <c r="N14" i="1"/>
  <c r="N6" i="1"/>
  <c r="N5" i="1"/>
  <c r="M15" i="1"/>
  <c r="M7" i="1"/>
  <c r="L15" i="1"/>
  <c r="L42" i="1" s="1"/>
  <c r="K7" i="1"/>
  <c r="N29" i="1"/>
  <c r="N30" i="1"/>
  <c r="N31" i="1"/>
  <c r="N32" i="1"/>
  <c r="N33" i="1"/>
  <c r="N17" i="1"/>
  <c r="N18" i="1"/>
  <c r="N19" i="1"/>
  <c r="K15" i="1"/>
  <c r="N9" i="1"/>
  <c r="N10" i="1"/>
  <c r="L41" i="1"/>
  <c r="K41" i="1"/>
  <c r="M41" i="1"/>
  <c r="L7" i="1"/>
  <c r="H15" i="1"/>
  <c r="I15" i="1"/>
  <c r="J15" i="1"/>
  <c r="I7" i="1"/>
  <c r="J7" i="1"/>
  <c r="J41" i="1"/>
  <c r="H41" i="1"/>
  <c r="H7" i="1"/>
  <c r="I41" i="1"/>
  <c r="D15" i="1"/>
  <c r="D41" i="1"/>
  <c r="D7" i="1"/>
  <c r="G7" i="1"/>
  <c r="F7" i="1"/>
  <c r="G15" i="1"/>
  <c r="B15" i="1"/>
  <c r="B41" i="1"/>
  <c r="N27" i="1"/>
  <c r="E7" i="1"/>
  <c r="F41" i="1"/>
  <c r="M42" i="1" l="1"/>
  <c r="D42" i="1"/>
  <c r="B42" i="1"/>
  <c r="B43" i="1" s="1"/>
  <c r="C5" i="1" s="1"/>
  <c r="B44" i="1"/>
  <c r="C6" i="1" s="1"/>
  <c r="C44" i="1" s="1"/>
  <c r="D6" i="1" s="1"/>
  <c r="D44" i="1" s="1"/>
  <c r="E6" i="1" s="1"/>
  <c r="E44" i="1" s="1"/>
  <c r="F6" i="1" s="1"/>
  <c r="F44" i="1" s="1"/>
  <c r="G6" i="1" s="1"/>
  <c r="G44" i="1" s="1"/>
  <c r="H6" i="1" s="1"/>
  <c r="H44" i="1" s="1"/>
  <c r="I6" i="1" s="1"/>
  <c r="I44" i="1" s="1"/>
  <c r="J6" i="1" s="1"/>
  <c r="J44" i="1" s="1"/>
  <c r="K6" i="1" s="1"/>
  <c r="K44" i="1" s="1"/>
  <c r="L6" i="1" s="1"/>
  <c r="L44" i="1" s="1"/>
  <c r="M6" i="1" s="1"/>
  <c r="M44" i="1" s="1"/>
  <c r="H42" i="1"/>
  <c r="E42" i="1"/>
  <c r="C41" i="1"/>
  <c r="C42" i="1" s="1"/>
  <c r="J42" i="1"/>
  <c r="N15" i="1"/>
  <c r="N16" i="1"/>
  <c r="N8" i="1"/>
  <c r="K42" i="1"/>
  <c r="C43" i="1"/>
  <c r="D5" i="1" s="1"/>
  <c r="D43" i="1" s="1"/>
  <c r="E5" i="1" s="1"/>
  <c r="E43" i="1" s="1"/>
  <c r="F5" i="1" s="1"/>
  <c r="F43" i="1" s="1"/>
  <c r="G5" i="1" s="1"/>
  <c r="G43" i="1" s="1"/>
  <c r="H5" i="1" s="1"/>
  <c r="H43" i="1" s="1"/>
  <c r="I5" i="1" s="1"/>
  <c r="I42" i="1"/>
  <c r="N7" i="1"/>
  <c r="I43" i="1" l="1"/>
  <c r="J5" i="1" s="1"/>
  <c r="J43" i="1" s="1"/>
  <c r="K5" i="1" s="1"/>
  <c r="K43" i="1" s="1"/>
  <c r="L5" i="1" s="1"/>
  <c r="L43" i="1" s="1"/>
  <c r="M5" i="1" s="1"/>
  <c r="M43" i="1" s="1"/>
  <c r="N44" i="1"/>
  <c r="N41" i="1"/>
  <c r="N42" i="1" s="1"/>
  <c r="N43" i="1" s="1"/>
</calcChain>
</file>

<file path=xl/sharedStrings.xml><?xml version="1.0" encoding="utf-8"?>
<sst xmlns="http://schemas.openxmlformats.org/spreadsheetml/2006/main" count="55" uniqueCount="47">
  <si>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</si>
  <si>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</si>
  <si>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</si>
  <si>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</si>
  <si>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</si>
  <si>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</si>
  <si>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</si>
  <si>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</si>
  <si>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</si>
  <si>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</si>
  <si>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</si>
  <si>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</si>
  <si>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</si>
  <si>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</si>
  <si>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</si>
  <si>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</si>
  <si>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</si>
  <si>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</si>
  <si>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</si>
  <si>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</si>
  <si>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</si>
  <si>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</si>
  <si>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</si>
  <si>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</si>
  <si>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</si>
  <si>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</si>
  <si>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Отведение сточных вод ОИ</t>
  </si>
  <si>
    <t>Содержание жилья и текущий ремонт,  ОПУ</t>
  </si>
  <si>
    <t xml:space="preserve">Периодическое техническое освидетельствование  лифтов </t>
  </si>
  <si>
    <t xml:space="preserve">Содержание жилья и текущий ремонт,  ОПУ 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</si>
  <si>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</si>
  <si>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</si>
  <si>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</si>
  <si>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</si>
  <si>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</si>
  <si>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</si>
  <si>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</si>
  <si>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</si>
  <si>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</si>
  <si>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</si>
  <si>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</si>
  <si>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</si>
  <si>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</si>
  <si>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</si>
  <si>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</t>
  </si>
  <si>
    <t>Услуга по выкату и перемещению контейнеров с отходами</t>
  </si>
  <si>
    <t xml:space="preserve">                 ОТЧЕТ по дому Ленинградская, 57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</si>
</sst>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5" fillId="5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7" zoomScale="75" workbookViewId="0">
      <selection activeCell="A7" sqref="A1:J1048576"/>
    </sheetView>
  </sheetViews>
  <sheetFormatPr defaultRowHeight="13.2" x14ac:dyDescent="0.25"/>
  <cols>
    <col min="1" max="1" width="58.6640625" customWidth="1"/>
    <col min="2" max="2" width="15.33203125" customWidth="1"/>
    <col min="3" max="3" width="13.6640625" customWidth="1"/>
    <col min="4" max="4" width="14.5546875" customWidth="1"/>
    <col min="5" max="5" width="15.109375" customWidth="1"/>
    <col min="6" max="6" width="14.6640625" customWidth="1"/>
    <col min="7" max="7" width="15.109375" customWidth="1"/>
    <col min="8" max="8" width="14.5546875" customWidth="1"/>
    <col min="9" max="9" width="14.33203125" customWidth="1"/>
    <col min="10" max="13" width="13.44140625" customWidth="1"/>
    <col min="14" max="14" width="17.6640625" customWidth="1"/>
  </cols>
  <sheetData>
    <row r="1" spans="1:18" ht="20.25" customHeight="1" x14ac:dyDescent="0.35">
      <c r="A1" s="21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14" t="s">
        <v>0</v>
      </c>
      <c r="B4" s="15" t="s">
        <v>32</v>
      </c>
      <c r="C4" s="15" t="s">
        <v>33</v>
      </c>
      <c r="D4" s="15" t="s">
        <v>34</v>
      </c>
      <c r="E4" s="15" t="s">
        <v>35</v>
      </c>
      <c r="F4" s="15" t="s">
        <v>36</v>
      </c>
      <c r="G4" s="15" t="s">
        <v>37</v>
      </c>
      <c r="H4" s="15" t="s">
        <v>38</v>
      </c>
      <c r="I4" s="15" t="s">
        <v>39</v>
      </c>
      <c r="J4" s="15" t="s">
        <v>40</v>
      </c>
      <c r="K4" s="15" t="s">
        <v>41</v>
      </c>
      <c r="L4" s="15" t="s">
        <v>42</v>
      </c>
      <c r="M4" s="15" t="s">
        <v>43</v>
      </c>
      <c r="N4" s="15" t="s">
        <v>44</v>
      </c>
    </row>
    <row r="5" spans="1:18" ht="23.25" customHeight="1" thickBot="1" x14ac:dyDescent="0.3">
      <c r="A5" s="16" t="s">
        <v>15</v>
      </c>
      <c r="B5" s="5">
        <v>-398506.52</v>
      </c>
      <c r="C5" s="5">
        <f t="shared" ref="C5:D5" si="0">B43</f>
        <v>-379583.70391000004</v>
      </c>
      <c r="D5" s="5">
        <f t="shared" si="0"/>
        <v>-352157.10965</v>
      </c>
      <c r="E5" s="5">
        <f t="shared" ref="E5" si="1">D43</f>
        <v>-335664.39478999999</v>
      </c>
      <c r="F5" s="5">
        <f>E43</f>
        <v>-319232.83022999996</v>
      </c>
      <c r="G5" s="5">
        <f t="shared" ref="G5" si="2">F43</f>
        <v>-309373.88587</v>
      </c>
      <c r="H5" s="5">
        <f t="shared" ref="H5" si="3">G43</f>
        <v>-355212.74325</v>
      </c>
      <c r="I5" s="5">
        <f t="shared" ref="I5" si="4">H43</f>
        <v>-354474.76113</v>
      </c>
      <c r="J5" s="5">
        <f t="shared" ref="J5" si="5">I43</f>
        <v>-333233.40821000002</v>
      </c>
      <c r="K5" s="5">
        <f t="shared" ref="K5" si="6">J43</f>
        <v>-299331.53299000004</v>
      </c>
      <c r="L5" s="5">
        <f t="shared" ref="L5" si="7">K43</f>
        <v>-517262.92261000001</v>
      </c>
      <c r="M5" s="5">
        <f t="shared" ref="M5" si="8">L43</f>
        <v>-498956.72575000004</v>
      </c>
      <c r="N5" s="5">
        <f>B5</f>
        <v>-398506.52</v>
      </c>
    </row>
    <row r="6" spans="1:18" ht="21" customHeight="1" thickBot="1" x14ac:dyDescent="0.3">
      <c r="A6" s="16" t="s">
        <v>13</v>
      </c>
      <c r="B6" s="5">
        <v>-219820.56</v>
      </c>
      <c r="C6" s="5">
        <f t="shared" ref="C6:M6" si="9">B44</f>
        <v>-236021.21</v>
      </c>
      <c r="D6" s="5">
        <f t="shared" si="9"/>
        <v>-232302.45999999996</v>
      </c>
      <c r="E6" s="5">
        <f t="shared" si="9"/>
        <v>-247204.20999999993</v>
      </c>
      <c r="F6" s="5">
        <f t="shared" si="9"/>
        <v>-247944.72999999989</v>
      </c>
      <c r="G6" s="5">
        <f t="shared" si="9"/>
        <v>-259217.23999999987</v>
      </c>
      <c r="H6" s="5">
        <f t="shared" si="9"/>
        <v>-265305.52999999991</v>
      </c>
      <c r="I6" s="5">
        <f t="shared" si="9"/>
        <v>-306460.50999999989</v>
      </c>
      <c r="J6" s="5">
        <f t="shared" si="9"/>
        <v>-321198.21999999991</v>
      </c>
      <c r="K6" s="5">
        <f t="shared" si="9"/>
        <v>-307539.16999999993</v>
      </c>
      <c r="L6" s="5">
        <f t="shared" si="9"/>
        <v>-301242.12</v>
      </c>
      <c r="M6" s="5">
        <f t="shared" si="9"/>
        <v>-319741.99000000005</v>
      </c>
      <c r="N6" s="5">
        <f>B6</f>
        <v>-219820.56</v>
      </c>
    </row>
    <row r="7" spans="1:18" ht="20.25" customHeight="1" thickBot="1" x14ac:dyDescent="0.3">
      <c r="A7" s="17" t="s">
        <v>12</v>
      </c>
      <c r="B7" s="6">
        <f t="shared" ref="B7:M7" si="10">SUM(B8:B14)</f>
        <v>186659.52</v>
      </c>
      <c r="C7" s="6">
        <f t="shared" si="10"/>
        <v>180457.21</v>
      </c>
      <c r="D7" s="6">
        <f t="shared" si="10"/>
        <v>186044.16</v>
      </c>
      <c r="E7" s="6">
        <f t="shared" si="10"/>
        <v>180072.74</v>
      </c>
      <c r="F7" s="6">
        <f t="shared" si="10"/>
        <v>183159.74</v>
      </c>
      <c r="G7" s="6">
        <f t="shared" si="10"/>
        <v>185364.53</v>
      </c>
      <c r="H7" s="6">
        <f t="shared" si="10"/>
        <v>213740.44</v>
      </c>
      <c r="I7" s="6">
        <f t="shared" si="10"/>
        <v>215656.24000000002</v>
      </c>
      <c r="J7" s="6">
        <f t="shared" si="10"/>
        <v>215192.05000000002</v>
      </c>
      <c r="K7" s="6">
        <f t="shared" si="10"/>
        <v>211173.27000000005</v>
      </c>
      <c r="L7" s="6">
        <f t="shared" si="10"/>
        <v>214274.44000000003</v>
      </c>
      <c r="M7" s="6">
        <f t="shared" si="10"/>
        <v>216447.08000000002</v>
      </c>
      <c r="N7" s="6">
        <f>SUM(B7:M7)</f>
        <v>2388241.42</v>
      </c>
    </row>
    <row r="8" spans="1:18" ht="24.75" customHeight="1" thickBot="1" x14ac:dyDescent="0.3">
      <c r="A8" s="4" t="s">
        <v>27</v>
      </c>
      <c r="B8" s="7">
        <f t="shared" ref="B8:G8" si="11">150457.86+1142.76</f>
        <v>151600.62</v>
      </c>
      <c r="C8" s="7">
        <f t="shared" si="11"/>
        <v>151600.62</v>
      </c>
      <c r="D8" s="7">
        <f t="shared" si="11"/>
        <v>151600.62</v>
      </c>
      <c r="E8" s="7">
        <f t="shared" si="11"/>
        <v>151600.62</v>
      </c>
      <c r="F8" s="7">
        <f t="shared" si="11"/>
        <v>151600.62</v>
      </c>
      <c r="G8" s="7">
        <f t="shared" si="11"/>
        <v>151600.62</v>
      </c>
      <c r="H8" s="7">
        <f t="shared" ref="H8:M8" si="12">177398.25+1142.76</f>
        <v>178541.01</v>
      </c>
      <c r="I8" s="7">
        <f t="shared" si="12"/>
        <v>178541.01</v>
      </c>
      <c r="J8" s="7">
        <f t="shared" si="12"/>
        <v>178541.01</v>
      </c>
      <c r="K8" s="7">
        <f t="shared" si="12"/>
        <v>178541.01</v>
      </c>
      <c r="L8" s="7">
        <f t="shared" si="12"/>
        <v>178541.01</v>
      </c>
      <c r="M8" s="7">
        <f t="shared" si="12"/>
        <v>178541.01</v>
      </c>
      <c r="N8" s="7">
        <f>SUM(B8:M8)</f>
        <v>1980849.78</v>
      </c>
    </row>
    <row r="9" spans="1:18" ht="24.75" customHeight="1" thickBot="1" x14ac:dyDescent="0.3">
      <c r="A9" s="4" t="s">
        <v>16</v>
      </c>
      <c r="B9" s="7">
        <v>3603.46</v>
      </c>
      <c r="C9" s="7">
        <v>3603.46</v>
      </c>
      <c r="D9" s="7">
        <v>4800.53</v>
      </c>
      <c r="E9" s="7">
        <v>3603.46</v>
      </c>
      <c r="F9" s="7">
        <v>3603.46</v>
      </c>
      <c r="G9" s="7">
        <v>3603.46</v>
      </c>
      <c r="H9" s="7">
        <v>3603.46</v>
      </c>
      <c r="I9" s="7">
        <v>4086.28</v>
      </c>
      <c r="J9" s="7">
        <v>4086.28</v>
      </c>
      <c r="K9" s="7">
        <v>4085.89</v>
      </c>
      <c r="L9" s="7">
        <v>4086.28</v>
      </c>
      <c r="M9" s="7">
        <v>4086.28</v>
      </c>
      <c r="N9" s="7">
        <f t="shared" ref="N9:N14" si="13">SUM(B9:M9)</f>
        <v>46852.299999999996</v>
      </c>
    </row>
    <row r="10" spans="1:18" ht="21.75" customHeight="1" thickBot="1" x14ac:dyDescent="0.3">
      <c r="A10" s="4" t="s">
        <v>17</v>
      </c>
      <c r="B10" s="7">
        <v>586.55999999999995</v>
      </c>
      <c r="C10" s="7">
        <v>586.55999999999995</v>
      </c>
      <c r="D10" s="7">
        <v>586.55999999999995</v>
      </c>
      <c r="E10" s="7">
        <f>586.56</f>
        <v>586.55999999999995</v>
      </c>
      <c r="F10" s="7">
        <f>586.56</f>
        <v>586.55999999999995</v>
      </c>
      <c r="G10" s="7">
        <f>586.56</f>
        <v>586.55999999999995</v>
      </c>
      <c r="H10" s="7">
        <v>762.43</v>
      </c>
      <c r="I10" s="7">
        <v>762.43</v>
      </c>
      <c r="J10" s="7">
        <v>762.43</v>
      </c>
      <c r="K10" s="7">
        <v>762.43</v>
      </c>
      <c r="L10" s="7">
        <v>762.43</v>
      </c>
      <c r="M10" s="7">
        <v>762.43</v>
      </c>
      <c r="N10" s="7">
        <f t="shared" si="13"/>
        <v>8093.9400000000014</v>
      </c>
    </row>
    <row r="11" spans="1:18" ht="22.5" customHeight="1" thickBot="1" x14ac:dyDescent="0.3">
      <c r="A11" s="4" t="s">
        <v>18</v>
      </c>
      <c r="B11" s="7">
        <f>11288.74+784.35</f>
        <v>12073.09</v>
      </c>
      <c r="C11" s="7">
        <f>4847.11+1023.67</f>
        <v>5870.78</v>
      </c>
      <c r="D11" s="7">
        <f>9349.94+910.72</f>
        <v>10260.66</v>
      </c>
      <c r="E11" s="7">
        <f>4516.41+969.9</f>
        <v>5486.3099999999995</v>
      </c>
      <c r="F11" s="7">
        <f>7782.56+790.75</f>
        <v>8573.3100000000013</v>
      </c>
      <c r="G11" s="7">
        <f>7248+530.1</f>
        <v>7778.1</v>
      </c>
      <c r="H11" s="7">
        <v>8915.02</v>
      </c>
      <c r="I11" s="7">
        <v>10348</v>
      </c>
      <c r="J11" s="7">
        <v>9883.81</v>
      </c>
      <c r="K11" s="7">
        <v>7415.42</v>
      </c>
      <c r="L11" s="7">
        <f>10011.3+504.9</f>
        <v>10516.199999999999</v>
      </c>
      <c r="M11" s="7">
        <f>11556.64+1132.2</f>
        <v>12688.84</v>
      </c>
      <c r="N11" s="7">
        <f t="shared" si="13"/>
        <v>109809.53999999998</v>
      </c>
    </row>
    <row r="12" spans="1:18" ht="22.5" customHeight="1" thickBot="1" x14ac:dyDescent="0.3">
      <c r="A12" s="4" t="s">
        <v>26</v>
      </c>
      <c r="B12" s="7">
        <v>1183.3399999999999</v>
      </c>
      <c r="C12" s="7">
        <v>1183.3399999999999</v>
      </c>
      <c r="D12" s="7">
        <v>1183.3399999999999</v>
      </c>
      <c r="E12" s="7">
        <v>1183.3399999999999</v>
      </c>
      <c r="F12" s="7">
        <v>1183.3399999999999</v>
      </c>
      <c r="G12" s="7">
        <v>1183.3399999999999</v>
      </c>
      <c r="H12" s="7">
        <v>1306.07</v>
      </c>
      <c r="I12" s="7">
        <v>1306.07</v>
      </c>
      <c r="J12" s="7">
        <v>1306.07</v>
      </c>
      <c r="K12" s="7">
        <v>1306.07</v>
      </c>
      <c r="L12" s="7">
        <v>1306.07</v>
      </c>
      <c r="M12" s="7">
        <v>1306.07</v>
      </c>
      <c r="N12" s="7">
        <f t="shared" si="13"/>
        <v>14936.46</v>
      </c>
    </row>
    <row r="13" spans="1:18" ht="22.5" customHeight="1" thickBot="1" x14ac:dyDescent="0.3">
      <c r="A13" s="4" t="s">
        <v>30</v>
      </c>
      <c r="B13" s="7">
        <v>15017.45</v>
      </c>
      <c r="C13" s="7">
        <v>15017.45</v>
      </c>
      <c r="D13" s="7">
        <v>15017.45</v>
      </c>
      <c r="E13" s="7">
        <v>15017.45</v>
      </c>
      <c r="F13" s="7">
        <v>15017.45</v>
      </c>
      <c r="G13" s="7">
        <v>15017.45</v>
      </c>
      <c r="H13" s="7">
        <v>15017.45</v>
      </c>
      <c r="I13" s="7">
        <v>15017.45</v>
      </c>
      <c r="J13" s="7">
        <v>15017.45</v>
      </c>
      <c r="K13" s="7">
        <v>15017.45</v>
      </c>
      <c r="L13" s="7">
        <v>15017.45</v>
      </c>
      <c r="M13" s="7">
        <v>15017.45</v>
      </c>
      <c r="N13" s="7">
        <f t="shared" si="13"/>
        <v>180209.40000000002</v>
      </c>
    </row>
    <row r="14" spans="1:18" ht="24" customHeight="1" thickBot="1" x14ac:dyDescent="0.3">
      <c r="A14" s="4" t="s">
        <v>14</v>
      </c>
      <c r="B14" s="7">
        <f>2895-300</f>
        <v>2595</v>
      </c>
      <c r="C14" s="7">
        <f t="shared" ref="C14:F14" si="14">2895-300</f>
        <v>2595</v>
      </c>
      <c r="D14" s="7">
        <f t="shared" si="14"/>
        <v>2595</v>
      </c>
      <c r="E14" s="7">
        <f t="shared" si="14"/>
        <v>2595</v>
      </c>
      <c r="F14" s="7">
        <f t="shared" si="14"/>
        <v>2595</v>
      </c>
      <c r="G14" s="7">
        <f>2895+3000-300</f>
        <v>5595</v>
      </c>
      <c r="H14" s="7">
        <f>3000+2595</f>
        <v>5595</v>
      </c>
      <c r="I14" s="7">
        <f>3000+2595</f>
        <v>5595</v>
      </c>
      <c r="J14" s="7">
        <f>3000+2595</f>
        <v>5595</v>
      </c>
      <c r="K14" s="7">
        <v>4045</v>
      </c>
      <c r="L14" s="7">
        <v>4045</v>
      </c>
      <c r="M14" s="7">
        <v>4045</v>
      </c>
      <c r="N14" s="7">
        <f t="shared" si="13"/>
        <v>47490</v>
      </c>
    </row>
    <row r="15" spans="1:18" ht="20.25" customHeight="1" thickBot="1" x14ac:dyDescent="0.3">
      <c r="A15" s="18" t="s">
        <v>8</v>
      </c>
      <c r="B15" s="8">
        <f t="shared" ref="B15:M15" si="15">SUM(B16:B22)</f>
        <v>170458.87</v>
      </c>
      <c r="C15" s="8">
        <f t="shared" si="15"/>
        <v>184175.96000000002</v>
      </c>
      <c r="D15" s="8">
        <f t="shared" si="15"/>
        <v>171142.41000000003</v>
      </c>
      <c r="E15" s="8">
        <f t="shared" si="15"/>
        <v>179332.22000000003</v>
      </c>
      <c r="F15" s="8">
        <f t="shared" si="15"/>
        <v>171887.23</v>
      </c>
      <c r="G15" s="8">
        <f t="shared" si="15"/>
        <v>179276.24</v>
      </c>
      <c r="H15" s="8">
        <f t="shared" si="15"/>
        <v>172585.46000000002</v>
      </c>
      <c r="I15" s="8">
        <f t="shared" si="15"/>
        <v>200918.53</v>
      </c>
      <c r="J15" s="8">
        <f t="shared" si="15"/>
        <v>228851.09999999998</v>
      </c>
      <c r="K15" s="8">
        <f t="shared" si="15"/>
        <v>217470.31999999998</v>
      </c>
      <c r="L15" s="8">
        <f t="shared" si="15"/>
        <v>195774.56999999998</v>
      </c>
      <c r="M15" s="8">
        <f t="shared" si="15"/>
        <v>215057.34</v>
      </c>
      <c r="N15" s="8">
        <f>SUM(B15:M15)</f>
        <v>2286930.25</v>
      </c>
    </row>
    <row r="16" spans="1:18" ht="24" customHeight="1" thickBot="1" x14ac:dyDescent="0.3">
      <c r="A16" s="4" t="s">
        <v>29</v>
      </c>
      <c r="B16" s="7">
        <f>147011.13+1075.83</f>
        <v>148086.96</v>
      </c>
      <c r="C16" s="7">
        <f>153381.56+1110.81</f>
        <v>154492.37</v>
      </c>
      <c r="D16" s="7">
        <f>147796.96+1081.2</f>
        <v>148878.16</v>
      </c>
      <c r="E16" s="7">
        <f>151239.46+1069.75</f>
        <v>152309.21</v>
      </c>
      <c r="F16" s="7">
        <f>145222.67+1054.16</f>
        <v>146276.83000000002</v>
      </c>
      <c r="G16" s="7">
        <f>147474.33+1099.54</f>
        <v>148573.87</v>
      </c>
      <c r="H16" s="7">
        <f>142382.4+1057.63</f>
        <v>143440.03</v>
      </c>
      <c r="I16" s="7">
        <f>168532.27+1051.16</f>
        <v>169583.43</v>
      </c>
      <c r="J16" s="7">
        <f>179280.23+1121.21</f>
        <v>180401.44</v>
      </c>
      <c r="K16" s="7">
        <f>181439.27+1144.76</f>
        <v>182584.03</v>
      </c>
      <c r="L16" s="7">
        <f>163383.45+1030.6</f>
        <v>164414.05000000002</v>
      </c>
      <c r="M16" s="7">
        <f>177822.01+1112.24-343.78</f>
        <v>178590.47</v>
      </c>
      <c r="N16" s="7">
        <f>SUM(B16:M16)</f>
        <v>1917630.85</v>
      </c>
    </row>
    <row r="17" spans="1:15" ht="26.25" customHeight="1" thickBot="1" x14ac:dyDescent="0.3">
      <c r="A17" s="4" t="s">
        <v>16</v>
      </c>
      <c r="B17" s="7">
        <v>200.55</v>
      </c>
      <c r="C17" s="7">
        <v>170.39</v>
      </c>
      <c r="D17" s="7">
        <v>169.73</v>
      </c>
      <c r="E17" s="7">
        <v>354.66</v>
      </c>
      <c r="F17" s="7">
        <v>3433.07</v>
      </c>
      <c r="G17" s="7">
        <v>3508.43</v>
      </c>
      <c r="H17" s="7">
        <v>3416.42</v>
      </c>
      <c r="I17" s="7">
        <v>3430.24</v>
      </c>
      <c r="J17" s="7">
        <v>4100.12</v>
      </c>
      <c r="K17" s="7">
        <v>4092.68</v>
      </c>
      <c r="L17" s="7">
        <v>3763.12</v>
      </c>
      <c r="M17" s="7">
        <v>4088.12</v>
      </c>
      <c r="N17" s="7">
        <f t="shared" ref="N17:N22" si="16">SUM(B17:M17)</f>
        <v>30727.53</v>
      </c>
    </row>
    <row r="18" spans="1:15" ht="26.25" customHeight="1" thickBot="1" x14ac:dyDescent="0.3">
      <c r="A18" s="4" t="s">
        <v>17</v>
      </c>
      <c r="B18" s="7">
        <v>575.78</v>
      </c>
      <c r="C18" s="7">
        <v>601.67999999999995</v>
      </c>
      <c r="D18" s="7">
        <v>578.22</v>
      </c>
      <c r="E18" s="7">
        <v>592.1</v>
      </c>
      <c r="F18" s="7">
        <v>567.9</v>
      </c>
      <c r="G18" s="7">
        <v>575.32000000000005</v>
      </c>
      <c r="H18" s="7">
        <v>555.41</v>
      </c>
      <c r="I18" s="7">
        <v>722.94</v>
      </c>
      <c r="J18" s="7">
        <v>768.18</v>
      </c>
      <c r="K18" s="7">
        <v>768.85</v>
      </c>
      <c r="L18" s="7">
        <v>702.18</v>
      </c>
      <c r="M18" s="7">
        <v>762.23</v>
      </c>
      <c r="N18" s="7">
        <f t="shared" si="16"/>
        <v>7770.7900000000009</v>
      </c>
    </row>
    <row r="19" spans="1:15" ht="24" customHeight="1" thickBot="1" x14ac:dyDescent="0.3">
      <c r="A19" s="4" t="s">
        <v>18</v>
      </c>
      <c r="B19" s="7">
        <f>5190.06+784.35</f>
        <v>5974.4100000000008</v>
      </c>
      <c r="C19" s="7">
        <f>11132.18+1023.67</f>
        <v>12155.85</v>
      </c>
      <c r="D19" s="7">
        <f>4935.17+910.72</f>
        <v>5845.89</v>
      </c>
      <c r="E19" s="7">
        <v>9287.44</v>
      </c>
      <c r="F19" s="7">
        <v>4453.38</v>
      </c>
      <c r="G19" s="7">
        <v>7571.31</v>
      </c>
      <c r="H19" s="7">
        <v>6861.32</v>
      </c>
      <c r="I19" s="7">
        <v>7976.84</v>
      </c>
      <c r="J19" s="7">
        <v>9938.1200000000008</v>
      </c>
      <c r="K19" s="7">
        <v>9356.16</v>
      </c>
      <c r="L19" s="7">
        <f>6829.68+504.9</f>
        <v>7334.58</v>
      </c>
      <c r="M19" s="7">
        <f>9996.91+1132.2</f>
        <v>11129.11</v>
      </c>
      <c r="N19" s="7">
        <f t="shared" si="16"/>
        <v>97884.41</v>
      </c>
    </row>
    <row r="20" spans="1:15" ht="24" customHeight="1" thickBot="1" x14ac:dyDescent="0.3">
      <c r="A20" s="4" t="s">
        <v>26</v>
      </c>
      <c r="B20" s="7">
        <v>1155.54</v>
      </c>
      <c r="C20" s="7">
        <v>1208.92</v>
      </c>
      <c r="D20" s="7">
        <v>1161.98</v>
      </c>
      <c r="E20" s="7">
        <v>1188.8900000000001</v>
      </c>
      <c r="F20" s="7">
        <v>1141.8699999999999</v>
      </c>
      <c r="G20" s="7">
        <v>1159.79</v>
      </c>
      <c r="H20" s="7">
        <v>1119.78</v>
      </c>
      <c r="I20" s="7">
        <v>1243.07</v>
      </c>
      <c r="J20" s="7">
        <v>1320.13</v>
      </c>
      <c r="K20" s="7">
        <v>1322.36</v>
      </c>
      <c r="L20" s="7">
        <v>1202.9000000000001</v>
      </c>
      <c r="M20" s="7">
        <v>1305.76</v>
      </c>
      <c r="N20" s="7">
        <f t="shared" si="16"/>
        <v>14530.990000000002</v>
      </c>
    </row>
    <row r="21" spans="1:15" ht="24" customHeight="1" thickBot="1" x14ac:dyDescent="0.3">
      <c r="A21" s="4" t="s">
        <v>30</v>
      </c>
      <c r="B21" s="7">
        <v>14165.63</v>
      </c>
      <c r="C21" s="7">
        <v>14571.75</v>
      </c>
      <c r="D21" s="7">
        <v>14208.43</v>
      </c>
      <c r="E21" s="7">
        <v>14179.92</v>
      </c>
      <c r="F21" s="7">
        <v>15039.18</v>
      </c>
      <c r="G21" s="7">
        <v>14587.52</v>
      </c>
      <c r="H21" s="7">
        <v>13892.5</v>
      </c>
      <c r="I21" s="7">
        <v>13987.01</v>
      </c>
      <c r="J21" s="7">
        <v>15023.11</v>
      </c>
      <c r="K21" s="7">
        <v>15596.24</v>
      </c>
      <c r="L21" s="7">
        <v>13932.74</v>
      </c>
      <c r="M21" s="7">
        <v>14731.65</v>
      </c>
      <c r="N21" s="7">
        <f t="shared" si="16"/>
        <v>173915.68</v>
      </c>
    </row>
    <row r="22" spans="1:15" ht="21" customHeight="1" thickBot="1" x14ac:dyDescent="0.3">
      <c r="A22" s="4" t="s">
        <v>14</v>
      </c>
      <c r="B22" s="9">
        <f>600-300</f>
        <v>300</v>
      </c>
      <c r="C22" s="9">
        <f>1275-300</f>
        <v>975</v>
      </c>
      <c r="D22" s="9">
        <f>600-300</f>
        <v>300</v>
      </c>
      <c r="E22" s="9">
        <f>1720-300</f>
        <v>1420</v>
      </c>
      <c r="F22" s="9">
        <f>1275-300</f>
        <v>975</v>
      </c>
      <c r="G22" s="9">
        <f>600+3000-300</f>
        <v>3300</v>
      </c>
      <c r="H22" s="7">
        <f>3000+300</f>
        <v>3300</v>
      </c>
      <c r="I22" s="7">
        <f>3000+975</f>
        <v>3975</v>
      </c>
      <c r="J22" s="7">
        <f>3000+14300</f>
        <v>17300</v>
      </c>
      <c r="K22" s="7">
        <v>3750</v>
      </c>
      <c r="L22" s="7">
        <v>4425</v>
      </c>
      <c r="M22" s="7">
        <v>4450</v>
      </c>
      <c r="N22" s="7">
        <f t="shared" si="16"/>
        <v>44470</v>
      </c>
      <c r="O22" s="3"/>
    </row>
    <row r="23" spans="1:15" ht="21.75" customHeight="1" thickBot="1" x14ac:dyDescent="0.3">
      <c r="A23" s="19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</row>
    <row r="24" spans="1:15" ht="19.5" customHeight="1" thickBot="1" x14ac:dyDescent="0.3">
      <c r="A24" s="4" t="s">
        <v>1</v>
      </c>
      <c r="B24" s="7">
        <f>6013.5*0.6</f>
        <v>3608.1</v>
      </c>
      <c r="C24" s="7">
        <f t="shared" ref="C24:M24" si="17">6013.5*0.6</f>
        <v>3608.1</v>
      </c>
      <c r="D24" s="7">
        <f t="shared" si="17"/>
        <v>3608.1</v>
      </c>
      <c r="E24" s="7">
        <f t="shared" si="17"/>
        <v>3608.1</v>
      </c>
      <c r="F24" s="7">
        <f t="shared" si="17"/>
        <v>3608.1</v>
      </c>
      <c r="G24" s="7">
        <f t="shared" si="17"/>
        <v>3608.1</v>
      </c>
      <c r="H24" s="7">
        <f t="shared" si="17"/>
        <v>3608.1</v>
      </c>
      <c r="I24" s="7">
        <f t="shared" si="17"/>
        <v>3608.1</v>
      </c>
      <c r="J24" s="7">
        <f t="shared" si="17"/>
        <v>3608.1</v>
      </c>
      <c r="K24" s="7">
        <f t="shared" si="17"/>
        <v>3608.1</v>
      </c>
      <c r="L24" s="7">
        <f t="shared" si="17"/>
        <v>3608.1</v>
      </c>
      <c r="M24" s="7">
        <f t="shared" si="17"/>
        <v>3608.1</v>
      </c>
      <c r="N24" s="7">
        <f t="shared" ref="N24:N36" si="18">SUM(B24:M24)</f>
        <v>43297.19999999999</v>
      </c>
    </row>
    <row r="25" spans="1:15" ht="22.5" customHeight="1" thickBot="1" x14ac:dyDescent="0.3">
      <c r="A25" s="4" t="s">
        <v>2</v>
      </c>
      <c r="B25" s="7">
        <f>6013.5*0.17</f>
        <v>1022.2950000000001</v>
      </c>
      <c r="C25" s="7">
        <f>6013.5*0.2</f>
        <v>1202.7</v>
      </c>
      <c r="D25" s="7">
        <f>6013.5*0.2</f>
        <v>1202.7</v>
      </c>
      <c r="E25" s="7">
        <f t="shared" ref="E25:M25" si="19">6013.5*0.2</f>
        <v>1202.7</v>
      </c>
      <c r="F25" s="7">
        <f t="shared" si="19"/>
        <v>1202.7</v>
      </c>
      <c r="G25" s="7">
        <f t="shared" si="19"/>
        <v>1202.7</v>
      </c>
      <c r="H25" s="7">
        <f t="shared" si="19"/>
        <v>1202.7</v>
      </c>
      <c r="I25" s="7">
        <f t="shared" si="19"/>
        <v>1202.7</v>
      </c>
      <c r="J25" s="7">
        <f t="shared" si="19"/>
        <v>1202.7</v>
      </c>
      <c r="K25" s="7">
        <f t="shared" si="19"/>
        <v>1202.7</v>
      </c>
      <c r="L25" s="7">
        <f t="shared" si="19"/>
        <v>1202.7</v>
      </c>
      <c r="M25" s="7">
        <f t="shared" si="19"/>
        <v>1202.7</v>
      </c>
      <c r="N25" s="7">
        <f t="shared" si="18"/>
        <v>14251.995000000003</v>
      </c>
    </row>
    <row r="26" spans="1:15" ht="21" customHeight="1" thickBot="1" x14ac:dyDescent="0.3">
      <c r="A26" s="4" t="s">
        <v>3</v>
      </c>
      <c r="B26" s="7">
        <f>183280.17*2.3%</f>
        <v>4215.44391</v>
      </c>
      <c r="C26" s="7">
        <f>176838.54*2.6%</f>
        <v>4597.8020400000005</v>
      </c>
      <c r="D26" s="7">
        <f>182538.44*2.6%</f>
        <v>4745.9994400000005</v>
      </c>
      <c r="E26" s="7">
        <f>176507.84*2.6%</f>
        <v>4589.2038400000001</v>
      </c>
      <c r="F26" s="7">
        <f>179773.99*2.6%</f>
        <v>4674.12374</v>
      </c>
      <c r="G26" s="7">
        <f>179239.43*2.6%</f>
        <v>4660.2251800000004</v>
      </c>
      <c r="H26" s="7">
        <f>207624.58*2.6%</f>
        <v>5398.2390800000003</v>
      </c>
      <c r="I26" s="7">
        <f>209642.93*2.6%</f>
        <v>5450.7161800000003</v>
      </c>
      <c r="J26" s="7">
        <f>209031.03*2.6%</f>
        <v>5434.8067800000008</v>
      </c>
      <c r="K26" s="7">
        <f>207128.27*2.6%</f>
        <v>5385.3350200000004</v>
      </c>
      <c r="L26" s="7">
        <f>209724.54*2.6%</f>
        <v>5452.8380400000005</v>
      </c>
      <c r="M26" s="7">
        <f>211269.88*2.6%</f>
        <v>5493.016880000001</v>
      </c>
      <c r="N26" s="7">
        <f t="shared" si="18"/>
        <v>60097.750130000008</v>
      </c>
    </row>
    <row r="27" spans="1:15" ht="23.25" customHeight="1" thickBot="1" x14ac:dyDescent="0.3">
      <c r="A27" s="4" t="s">
        <v>4</v>
      </c>
      <c r="B27" s="7">
        <f>169374*3%</f>
        <v>5081.22</v>
      </c>
      <c r="C27" s="7">
        <f>182177.29*3%</f>
        <v>5465.3186999999998</v>
      </c>
      <c r="D27" s="7">
        <f>169931.69*3%</f>
        <v>5097.9507000000003</v>
      </c>
      <c r="E27" s="7">
        <f>177912.22*3%</f>
        <v>5337.3666000000003</v>
      </c>
      <c r="F27" s="7">
        <f>170912.23*3%</f>
        <v>5127.3669</v>
      </c>
      <c r="G27" s="7">
        <f>175976.24*3%</f>
        <v>5279.2871999999998</v>
      </c>
      <c r="H27" s="7">
        <f>169285.46*3%</f>
        <v>5078.5637999999999</v>
      </c>
      <c r="I27" s="7">
        <f>196943.53*3%</f>
        <v>5908.3058999999994</v>
      </c>
      <c r="J27" s="7">
        <f>211551.1*3%</f>
        <v>6346.5330000000004</v>
      </c>
      <c r="K27" s="7">
        <f>213720.32*3%</f>
        <v>6411.6095999999998</v>
      </c>
      <c r="L27" s="7">
        <f>190844.67*3%</f>
        <v>5725.3401000000003</v>
      </c>
      <c r="M27" s="7">
        <f>209475.14*3%</f>
        <v>6284.2542000000003</v>
      </c>
      <c r="N27" s="7">
        <f t="shared" si="18"/>
        <v>67143.116699999999</v>
      </c>
    </row>
    <row r="28" spans="1:15" ht="23.25" customHeight="1" thickBot="1" x14ac:dyDescent="0.3">
      <c r="A28" s="4" t="s">
        <v>9</v>
      </c>
      <c r="B28" s="7">
        <f>6013.5*10.8</f>
        <v>64945.8</v>
      </c>
      <c r="C28" s="7">
        <f t="shared" ref="C28:M28" si="20">6013.5*10.8</f>
        <v>64945.8</v>
      </c>
      <c r="D28" s="7">
        <f t="shared" si="20"/>
        <v>64945.8</v>
      </c>
      <c r="E28" s="7">
        <f t="shared" si="20"/>
        <v>64945.8</v>
      </c>
      <c r="F28" s="7">
        <f t="shared" si="20"/>
        <v>64945.8</v>
      </c>
      <c r="G28" s="7">
        <f t="shared" si="20"/>
        <v>64945.8</v>
      </c>
      <c r="H28" s="7">
        <f t="shared" si="20"/>
        <v>64945.8</v>
      </c>
      <c r="I28" s="7">
        <f t="shared" si="20"/>
        <v>64945.8</v>
      </c>
      <c r="J28" s="7">
        <f t="shared" si="20"/>
        <v>64945.8</v>
      </c>
      <c r="K28" s="7">
        <f t="shared" si="20"/>
        <v>64945.8</v>
      </c>
      <c r="L28" s="7">
        <f t="shared" si="20"/>
        <v>64945.8</v>
      </c>
      <c r="M28" s="7">
        <f t="shared" si="20"/>
        <v>64945.8</v>
      </c>
      <c r="N28" s="7">
        <f t="shared" si="18"/>
        <v>779349.60000000009</v>
      </c>
    </row>
    <row r="29" spans="1:15" ht="26.25" customHeight="1" thickBot="1" x14ac:dyDescent="0.3">
      <c r="A29" s="4" t="s">
        <v>19</v>
      </c>
      <c r="B29" s="7">
        <f>3249.53+353.69</f>
        <v>3603.2200000000003</v>
      </c>
      <c r="C29" s="7">
        <f t="shared" ref="C29:G29" si="21">3249.53+353.69</f>
        <v>3603.2200000000003</v>
      </c>
      <c r="D29" s="7">
        <f t="shared" si="21"/>
        <v>3603.2200000000003</v>
      </c>
      <c r="E29" s="7">
        <f t="shared" si="21"/>
        <v>3603.2200000000003</v>
      </c>
      <c r="F29" s="7">
        <f t="shared" si="21"/>
        <v>3603.2200000000003</v>
      </c>
      <c r="G29" s="7">
        <f t="shared" si="21"/>
        <v>3603.2200000000003</v>
      </c>
      <c r="H29" s="7">
        <f>3712.41+373.83</f>
        <v>4086.24</v>
      </c>
      <c r="I29" s="7">
        <f>3712.41+373.83</f>
        <v>4086.24</v>
      </c>
      <c r="J29" s="7">
        <f>3712.12+373.84</f>
        <v>4085.96</v>
      </c>
      <c r="K29" s="7">
        <f>3712.41+373.83</f>
        <v>4086.24</v>
      </c>
      <c r="L29" s="7">
        <f t="shared" ref="L29:M29" si="22">3712.41+373.83</f>
        <v>4086.24</v>
      </c>
      <c r="M29" s="7">
        <f t="shared" si="22"/>
        <v>4086.24</v>
      </c>
      <c r="N29" s="7">
        <f t="shared" si="18"/>
        <v>46136.479999999996</v>
      </c>
    </row>
    <row r="30" spans="1:15" ht="26.25" customHeight="1" thickBot="1" x14ac:dyDescent="0.3">
      <c r="A30" s="4" t="s">
        <v>20</v>
      </c>
      <c r="B30" s="7">
        <v>879.97</v>
      </c>
      <c r="C30" s="7">
        <v>879.97</v>
      </c>
      <c r="D30" s="7">
        <v>879.97</v>
      </c>
      <c r="E30" s="7">
        <v>879.97</v>
      </c>
      <c r="F30" s="7">
        <v>879.97</v>
      </c>
      <c r="G30" s="7">
        <v>879.97</v>
      </c>
      <c r="H30" s="7">
        <v>1144</v>
      </c>
      <c r="I30" s="7">
        <v>1144</v>
      </c>
      <c r="J30" s="7">
        <v>1144</v>
      </c>
      <c r="K30" s="7">
        <v>1144</v>
      </c>
      <c r="L30" s="7">
        <v>1144</v>
      </c>
      <c r="M30" s="7">
        <v>1144</v>
      </c>
      <c r="N30" s="7">
        <f t="shared" si="18"/>
        <v>12143.82</v>
      </c>
    </row>
    <row r="31" spans="1:15" ht="26.25" customHeight="1" thickBot="1" x14ac:dyDescent="0.3">
      <c r="A31" s="4" t="s">
        <v>21</v>
      </c>
      <c r="B31" s="7">
        <v>5870.88</v>
      </c>
      <c r="C31" s="7">
        <v>10260.450000000001</v>
      </c>
      <c r="D31" s="7">
        <v>5485.83</v>
      </c>
      <c r="E31" s="7">
        <v>8575.2900000000009</v>
      </c>
      <c r="F31" s="7">
        <v>7778.01</v>
      </c>
      <c r="G31" s="7">
        <v>8915.0400000000009</v>
      </c>
      <c r="H31" s="7">
        <v>10347.9</v>
      </c>
      <c r="I31" s="7">
        <v>9883.7999999999993</v>
      </c>
      <c r="J31" s="7">
        <v>7415.4</v>
      </c>
      <c r="K31" s="7">
        <v>10516.2</v>
      </c>
      <c r="L31" s="7">
        <v>12688.8</v>
      </c>
      <c r="M31" s="7">
        <v>8420.1</v>
      </c>
      <c r="N31" s="7">
        <f t="shared" si="18"/>
        <v>106157.70000000001</v>
      </c>
    </row>
    <row r="32" spans="1:15" ht="26.25" customHeight="1" thickBot="1" x14ac:dyDescent="0.3">
      <c r="A32" s="4" t="s">
        <v>26</v>
      </c>
      <c r="B32" s="7">
        <f>591.89+591.89</f>
        <v>1183.78</v>
      </c>
      <c r="C32" s="7">
        <f t="shared" ref="C32:G32" si="23">591.89+591.89</f>
        <v>1183.78</v>
      </c>
      <c r="D32" s="7">
        <f t="shared" si="23"/>
        <v>1183.78</v>
      </c>
      <c r="E32" s="7">
        <f t="shared" si="23"/>
        <v>1183.78</v>
      </c>
      <c r="F32" s="7">
        <f t="shared" si="23"/>
        <v>1183.78</v>
      </c>
      <c r="G32" s="7">
        <f t="shared" si="23"/>
        <v>1183.78</v>
      </c>
      <c r="H32" s="7">
        <f>653.22+653.22</f>
        <v>1306.44</v>
      </c>
      <c r="I32" s="7">
        <f t="shared" ref="I32:M32" si="24">653.22+653.22</f>
        <v>1306.44</v>
      </c>
      <c r="J32" s="7">
        <f t="shared" si="24"/>
        <v>1306.44</v>
      </c>
      <c r="K32" s="7">
        <f t="shared" si="24"/>
        <v>1306.44</v>
      </c>
      <c r="L32" s="7">
        <f t="shared" si="24"/>
        <v>1306.44</v>
      </c>
      <c r="M32" s="7">
        <f t="shared" si="24"/>
        <v>1306.44</v>
      </c>
      <c r="N32" s="7">
        <f t="shared" si="18"/>
        <v>14941.320000000002</v>
      </c>
    </row>
    <row r="33" spans="1:14" ht="22.5" customHeight="1" thickBot="1" x14ac:dyDescent="0.3">
      <c r="A33" s="4" t="s">
        <v>6</v>
      </c>
      <c r="B33" s="20">
        <f>6013.5*3.75</f>
        <v>22550.625</v>
      </c>
      <c r="C33" s="20">
        <f t="shared" ref="C33:G33" si="25">6013.5*3.75</f>
        <v>22550.625</v>
      </c>
      <c r="D33" s="20">
        <f t="shared" si="25"/>
        <v>22550.625</v>
      </c>
      <c r="E33" s="20">
        <f t="shared" si="25"/>
        <v>22550.625</v>
      </c>
      <c r="F33" s="20">
        <f t="shared" si="25"/>
        <v>22550.625</v>
      </c>
      <c r="G33" s="20">
        <f t="shared" si="25"/>
        <v>22550.625</v>
      </c>
      <c r="H33" s="20">
        <f>6013.5*4.43</f>
        <v>26639.804999999997</v>
      </c>
      <c r="I33" s="20">
        <f t="shared" ref="I33:M33" si="26">6013.5*4.43</f>
        <v>26639.804999999997</v>
      </c>
      <c r="J33" s="20">
        <f t="shared" si="26"/>
        <v>26639.804999999997</v>
      </c>
      <c r="K33" s="20">
        <f t="shared" si="26"/>
        <v>26639.804999999997</v>
      </c>
      <c r="L33" s="20">
        <f t="shared" si="26"/>
        <v>26639.804999999997</v>
      </c>
      <c r="M33" s="20">
        <f t="shared" si="26"/>
        <v>26639.804999999997</v>
      </c>
      <c r="N33" s="7">
        <f t="shared" si="18"/>
        <v>295142.57999999996</v>
      </c>
    </row>
    <row r="34" spans="1:14" ht="22.2" customHeight="1" thickBot="1" x14ac:dyDescent="0.3">
      <c r="A34" s="4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f>3900*3</f>
        <v>11700</v>
      </c>
      <c r="K34" s="7">
        <v>0</v>
      </c>
      <c r="L34" s="7">
        <v>0</v>
      </c>
      <c r="M34" s="7">
        <v>0</v>
      </c>
      <c r="N34" s="7">
        <f t="shared" si="18"/>
        <v>11700</v>
      </c>
    </row>
    <row r="35" spans="1:14" ht="24.75" customHeight="1" thickBot="1" x14ac:dyDescent="0.3">
      <c r="A35" s="4" t="s">
        <v>25</v>
      </c>
      <c r="B35" s="7">
        <f t="shared" ref="B35:D35" si="27">7776.99*3</f>
        <v>23330.97</v>
      </c>
      <c r="C35" s="7">
        <f t="shared" si="27"/>
        <v>23330.97</v>
      </c>
      <c r="D35" s="7">
        <f t="shared" si="27"/>
        <v>23330.97</v>
      </c>
      <c r="E35" s="7">
        <f>9332.39*3</f>
        <v>27997.17</v>
      </c>
      <c r="F35" s="7">
        <f>9332.39*3</f>
        <v>27997.17</v>
      </c>
      <c r="G35" s="7">
        <f>9332.39*3</f>
        <v>27997.17</v>
      </c>
      <c r="H35" s="7">
        <f t="shared" ref="H35:M35" si="28">9332.39*3</f>
        <v>27997.17</v>
      </c>
      <c r="I35" s="7">
        <f t="shared" si="28"/>
        <v>27997.17</v>
      </c>
      <c r="J35" s="7">
        <f t="shared" si="28"/>
        <v>27997.17</v>
      </c>
      <c r="K35" s="7">
        <f t="shared" si="28"/>
        <v>27997.17</v>
      </c>
      <c r="L35" s="7">
        <f t="shared" si="28"/>
        <v>27997.17</v>
      </c>
      <c r="M35" s="7">
        <f t="shared" si="28"/>
        <v>27997.17</v>
      </c>
      <c r="N35" s="7">
        <f t="shared" si="18"/>
        <v>321967.43999999989</v>
      </c>
    </row>
    <row r="36" spans="1:14" ht="22.2" customHeight="1" thickBot="1" x14ac:dyDescent="0.3">
      <c r="A36" s="4" t="s">
        <v>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5400</v>
      </c>
      <c r="H36" s="7">
        <v>5400</v>
      </c>
      <c r="I36" s="7">
        <v>5400</v>
      </c>
      <c r="J36" s="7">
        <v>5400</v>
      </c>
      <c r="K36" s="7">
        <v>5400</v>
      </c>
      <c r="L36" s="7">
        <v>5400</v>
      </c>
      <c r="M36" s="7">
        <v>5400</v>
      </c>
      <c r="N36" s="7">
        <f t="shared" si="18"/>
        <v>37800</v>
      </c>
    </row>
    <row r="37" spans="1:14" ht="21.75" customHeight="1" thickBot="1" x14ac:dyDescent="0.3">
      <c r="A37" s="4" t="s">
        <v>30</v>
      </c>
      <c r="B37" s="7">
        <v>13261.75</v>
      </c>
      <c r="C37" s="7">
        <v>12324.63</v>
      </c>
      <c r="D37" s="7">
        <v>12677.75</v>
      </c>
      <c r="E37" s="7">
        <v>12361.43</v>
      </c>
      <c r="F37" s="7">
        <v>12336.92</v>
      </c>
      <c r="G37" s="7">
        <v>13084.18</v>
      </c>
      <c r="H37" s="7">
        <v>12691.52</v>
      </c>
      <c r="I37" s="7">
        <v>12086.5</v>
      </c>
      <c r="J37" s="7">
        <v>12169.01</v>
      </c>
      <c r="K37" s="7">
        <v>13070.11</v>
      </c>
      <c r="L37" s="7">
        <v>13568.24</v>
      </c>
      <c r="M37" s="7">
        <v>12121.74</v>
      </c>
      <c r="N37" s="7">
        <f t="shared" ref="N37:N40" si="29">SUM(B37:M37)</f>
        <v>151753.78</v>
      </c>
    </row>
    <row r="38" spans="1:14" ht="21.75" customHeight="1" thickBot="1" x14ac:dyDescent="0.3">
      <c r="A38" s="4" t="s">
        <v>31</v>
      </c>
      <c r="B38" s="7">
        <v>1982</v>
      </c>
      <c r="C38" s="7">
        <v>1841</v>
      </c>
      <c r="D38" s="7">
        <v>1894</v>
      </c>
      <c r="E38" s="7">
        <v>1847</v>
      </c>
      <c r="F38" s="7">
        <v>1843</v>
      </c>
      <c r="G38" s="7">
        <v>1955</v>
      </c>
      <c r="H38" s="7">
        <v>1896</v>
      </c>
      <c r="I38" s="7">
        <v>1806</v>
      </c>
      <c r="J38" s="7">
        <v>1818</v>
      </c>
      <c r="K38" s="7">
        <v>1953</v>
      </c>
      <c r="L38" s="7">
        <v>2028</v>
      </c>
      <c r="M38" s="7">
        <v>1811</v>
      </c>
      <c r="N38" s="7">
        <f t="shared" si="29"/>
        <v>22674</v>
      </c>
    </row>
    <row r="39" spans="1:14" ht="21.6" customHeight="1" thickBot="1" x14ac:dyDescent="0.3">
      <c r="A39" s="4" t="s">
        <v>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f t="shared" si="29"/>
        <v>0</v>
      </c>
    </row>
    <row r="40" spans="1:14" ht="24" customHeight="1" thickBot="1" x14ac:dyDescent="0.3">
      <c r="A40" s="4" t="s">
        <v>10</v>
      </c>
      <c r="B40" s="7">
        <v>0</v>
      </c>
      <c r="C40" s="7">
        <f>850+105</f>
        <v>955</v>
      </c>
      <c r="D40" s="7">
        <f>3443</f>
        <v>3443</v>
      </c>
      <c r="E40" s="7">
        <f>1490.7+2728.3</f>
        <v>4219</v>
      </c>
      <c r="F40" s="7">
        <f>2933.4+1364.1</f>
        <v>4297.5</v>
      </c>
      <c r="G40" s="7">
        <f>59850</f>
        <v>59850</v>
      </c>
      <c r="H40" s="7">
        <f>105</f>
        <v>105</v>
      </c>
      <c r="I40" s="7">
        <f>5565.2+2646.4</f>
        <v>8211.6</v>
      </c>
      <c r="J40" s="7">
        <f>4074.7+290+145+3660.6+5565.2</f>
        <v>13735.5</v>
      </c>
      <c r="K40" s="7">
        <f>3857+1338.5+48659+207880.7</f>
        <v>261735.2</v>
      </c>
      <c r="L40" s="7">
        <f>1529.9+145</f>
        <v>1674.9</v>
      </c>
      <c r="M40" s="7">
        <f>13906.5+6548.4+105+1647.9</f>
        <v>22207.800000000003</v>
      </c>
      <c r="N40" s="7">
        <f t="shared" si="29"/>
        <v>380434.50000000006</v>
      </c>
    </row>
    <row r="41" spans="1:14" ht="22.5" customHeight="1" thickBot="1" x14ac:dyDescent="0.3">
      <c r="A41" s="17" t="s">
        <v>22</v>
      </c>
      <c r="B41" s="6">
        <f t="shared" ref="B41:M41" si="30">SUM(B24:B40)</f>
        <v>151536.05391000002</v>
      </c>
      <c r="C41" s="6">
        <f t="shared" si="30"/>
        <v>156749.36574000001</v>
      </c>
      <c r="D41" s="6">
        <f t="shared" si="30"/>
        <v>154649.69514000003</v>
      </c>
      <c r="E41" s="6">
        <f t="shared" si="30"/>
        <v>162900.65544</v>
      </c>
      <c r="F41" s="6">
        <f t="shared" si="30"/>
        <v>162028.28564000002</v>
      </c>
      <c r="G41" s="6">
        <f t="shared" si="30"/>
        <v>225115.09737999999</v>
      </c>
      <c r="H41" s="6">
        <f t="shared" si="30"/>
        <v>171847.47787999999</v>
      </c>
      <c r="I41" s="6">
        <f t="shared" si="30"/>
        <v>179677.17708000002</v>
      </c>
      <c r="J41" s="6">
        <f t="shared" si="30"/>
        <v>194949.22477999999</v>
      </c>
      <c r="K41" s="6">
        <f t="shared" si="30"/>
        <v>435401.70961999998</v>
      </c>
      <c r="L41" s="6">
        <f t="shared" si="30"/>
        <v>177468.37314000001</v>
      </c>
      <c r="M41" s="6">
        <f t="shared" si="30"/>
        <v>192668.16608</v>
      </c>
      <c r="N41" s="6">
        <f>SUM(B41:M41)</f>
        <v>2364991.2818299998</v>
      </c>
    </row>
    <row r="42" spans="1:14" ht="23.25" customHeight="1" thickBot="1" x14ac:dyDescent="0.3">
      <c r="A42" s="4" t="s">
        <v>5</v>
      </c>
      <c r="B42" s="12">
        <f t="shared" ref="B42:N42" si="31">B15-B41</f>
        <v>18922.816089999978</v>
      </c>
      <c r="C42" s="12">
        <f t="shared" si="31"/>
        <v>27426.594260000013</v>
      </c>
      <c r="D42" s="12">
        <f t="shared" si="31"/>
        <v>16492.714860000007</v>
      </c>
      <c r="E42" s="12">
        <f t="shared" si="31"/>
        <v>16431.564560000028</v>
      </c>
      <c r="F42" s="12">
        <f t="shared" si="31"/>
        <v>9858.944359999994</v>
      </c>
      <c r="G42" s="12">
        <f t="shared" si="31"/>
        <v>-45838.857380000001</v>
      </c>
      <c r="H42" s="12">
        <f t="shared" si="31"/>
        <v>737.98212000002968</v>
      </c>
      <c r="I42" s="12">
        <f t="shared" si="31"/>
        <v>21241.352919999976</v>
      </c>
      <c r="J42" s="12">
        <f t="shared" si="31"/>
        <v>33901.875219999987</v>
      </c>
      <c r="K42" s="12">
        <f t="shared" si="31"/>
        <v>-217931.38962</v>
      </c>
      <c r="L42" s="12">
        <f t="shared" si="31"/>
        <v>18306.196859999967</v>
      </c>
      <c r="M42" s="12">
        <f t="shared" si="31"/>
        <v>22389.173920000001</v>
      </c>
      <c r="N42" s="7">
        <f t="shared" si="31"/>
        <v>-78061.03182999976</v>
      </c>
    </row>
    <row r="43" spans="1:14" ht="23.25" customHeight="1" thickBot="1" x14ac:dyDescent="0.3">
      <c r="A43" s="4" t="s">
        <v>7</v>
      </c>
      <c r="B43" s="9">
        <f t="shared" ref="B43:N43" si="32">B5+B42</f>
        <v>-379583.70391000004</v>
      </c>
      <c r="C43" s="9">
        <f t="shared" si="32"/>
        <v>-352157.10965</v>
      </c>
      <c r="D43" s="9">
        <f t="shared" si="32"/>
        <v>-335664.39478999999</v>
      </c>
      <c r="E43" s="9">
        <f t="shared" si="32"/>
        <v>-319232.83022999996</v>
      </c>
      <c r="F43" s="9">
        <f t="shared" si="32"/>
        <v>-309373.88587</v>
      </c>
      <c r="G43" s="9">
        <f t="shared" si="32"/>
        <v>-355212.74325</v>
      </c>
      <c r="H43" s="9">
        <f t="shared" si="32"/>
        <v>-354474.76113</v>
      </c>
      <c r="I43" s="9">
        <f t="shared" si="32"/>
        <v>-333233.40821000002</v>
      </c>
      <c r="J43" s="9">
        <f t="shared" si="32"/>
        <v>-299331.53299000004</v>
      </c>
      <c r="K43" s="9">
        <f t="shared" si="32"/>
        <v>-517262.92261000001</v>
      </c>
      <c r="L43" s="9">
        <f t="shared" si="32"/>
        <v>-498956.72575000004</v>
      </c>
      <c r="M43" s="9">
        <f t="shared" si="32"/>
        <v>-476567.55183000001</v>
      </c>
      <c r="N43" s="9">
        <f t="shared" si="32"/>
        <v>-476567.55182999978</v>
      </c>
    </row>
    <row r="44" spans="1:14" ht="27" customHeight="1" thickBot="1" x14ac:dyDescent="0.3">
      <c r="A44" s="19" t="s">
        <v>11</v>
      </c>
      <c r="B44" s="13">
        <f t="shared" ref="B44:N44" si="33">B6+B15-B7</f>
        <v>-236021.21</v>
      </c>
      <c r="C44" s="13">
        <f t="shared" si="33"/>
        <v>-232302.45999999996</v>
      </c>
      <c r="D44" s="13">
        <f t="shared" si="33"/>
        <v>-247204.20999999993</v>
      </c>
      <c r="E44" s="13">
        <f t="shared" si="33"/>
        <v>-247944.72999999989</v>
      </c>
      <c r="F44" s="13">
        <f t="shared" si="33"/>
        <v>-259217.23999999987</v>
      </c>
      <c r="G44" s="13">
        <f t="shared" si="33"/>
        <v>-265305.52999999991</v>
      </c>
      <c r="H44" s="13">
        <f t="shared" si="33"/>
        <v>-306460.50999999989</v>
      </c>
      <c r="I44" s="13">
        <f t="shared" si="33"/>
        <v>-321198.21999999991</v>
      </c>
      <c r="J44" s="13">
        <f t="shared" si="33"/>
        <v>-307539.16999999993</v>
      </c>
      <c r="K44" s="13">
        <f t="shared" si="33"/>
        <v>-301242.12</v>
      </c>
      <c r="L44" s="13">
        <f t="shared" si="33"/>
        <v>-319741.99000000005</v>
      </c>
      <c r="M44" s="13">
        <f t="shared" si="33"/>
        <v>-321131.7300000001</v>
      </c>
      <c r="N44" s="13">
        <f t="shared" si="33"/>
        <v>-321131.73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2026-02-16T07:35:28Z</cp:lastPrinted>
  <dcterms:created xsi:type="dcterms:W3CDTF">2011-06-06T03:25:48Z</dcterms:created>
  <dcterms:modified xsi:type="dcterms:W3CDTF">2026-02-16T07:38:01Z</dcterms:modified>
</cp:coreProperties>
</file>