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I45" i="1" l="1"/>
  <c r="L40" i="1" l="1"/>
  <c r="M37" i="1" l="1"/>
  <c r="L37" i="1"/>
  <c r="K37" i="1"/>
  <c r="K40" i="1" l="1"/>
  <c r="M29" i="1" l="1"/>
  <c r="M17" i="1" l="1"/>
  <c r="M28" i="1"/>
  <c r="M8" i="1"/>
  <c r="N44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I28" i="1" l="1"/>
  <c r="I8" i="1"/>
  <c r="J40" i="1" l="1"/>
  <c r="J37" i="1" l="1"/>
  <c r="I37" i="1"/>
  <c r="H37" i="1"/>
  <c r="J29" i="1" l="1"/>
  <c r="J17" i="1"/>
  <c r="J28" i="1"/>
  <c r="J8" i="1"/>
  <c r="H40" i="1" l="1"/>
  <c r="I29" i="1" l="1"/>
  <c r="I17" i="1"/>
  <c r="H29" i="1" l="1"/>
  <c r="H17" i="1"/>
  <c r="H28" i="1"/>
  <c r="H8" i="1"/>
  <c r="H35" i="1"/>
  <c r="I35" i="1"/>
  <c r="J35" i="1"/>
  <c r="H30" i="1" l="1"/>
  <c r="I30" i="1"/>
  <c r="J30" i="1"/>
  <c r="H27" i="1"/>
  <c r="I27" i="1"/>
  <c r="J27" i="1"/>
  <c r="H26" i="1"/>
  <c r="I26" i="1"/>
  <c r="J26" i="1"/>
  <c r="G40" i="1" l="1"/>
  <c r="F40" i="1" l="1"/>
  <c r="G37" i="1" l="1"/>
  <c r="F37" i="1"/>
  <c r="E37" i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40" i="1" l="1"/>
  <c r="E35" i="1" l="1"/>
  <c r="F35" i="1"/>
  <c r="G35" i="1"/>
  <c r="E30" i="1"/>
  <c r="F30" i="1"/>
  <c r="G30" i="1"/>
  <c r="E27" i="1"/>
  <c r="F27" i="1"/>
  <c r="G27" i="1"/>
  <c r="E26" i="1"/>
  <c r="F26" i="1"/>
  <c r="G26" i="1"/>
  <c r="D37" i="1" l="1"/>
  <c r="C37" i="1"/>
  <c r="N37" i="1" l="1"/>
  <c r="D29" i="1" l="1"/>
  <c r="D17" i="1"/>
  <c r="D28" i="1"/>
  <c r="D8" i="1"/>
  <c r="C29" i="1" l="1"/>
  <c r="C17" i="1"/>
  <c r="C28" i="1"/>
  <c r="C8" i="1" l="1"/>
  <c r="B29" i="1" l="1"/>
  <c r="B17" i="1"/>
  <c r="B28" i="1"/>
  <c r="B8" i="1"/>
  <c r="C35" i="1"/>
  <c r="D35" i="1"/>
  <c r="C30" i="1"/>
  <c r="D30" i="1"/>
  <c r="C27" i="1"/>
  <c r="D27" i="1"/>
  <c r="C26" i="1"/>
  <c r="D26" i="1"/>
  <c r="B35" i="1" l="1"/>
  <c r="B30" i="1"/>
  <c r="B27" i="1"/>
  <c r="B26" i="1"/>
  <c r="N36" i="1" l="1"/>
  <c r="N23" i="1" l="1"/>
  <c r="N14" i="1"/>
  <c r="N6" i="1" l="1"/>
  <c r="N5" i="1"/>
  <c r="N8" i="1" l="1"/>
  <c r="L7" i="1"/>
  <c r="N26" i="1"/>
  <c r="N27" i="1"/>
  <c r="N30" i="1"/>
  <c r="N31" i="1"/>
  <c r="N32" i="1"/>
  <c r="N33" i="1"/>
  <c r="N34" i="1"/>
  <c r="N35" i="1"/>
  <c r="N38" i="1"/>
  <c r="N39" i="1"/>
  <c r="N18" i="1"/>
  <c r="N19" i="1"/>
  <c r="N20" i="1"/>
  <c r="N21" i="1"/>
  <c r="N22" i="1"/>
  <c r="N24" i="1"/>
  <c r="N17" i="1"/>
  <c r="K16" i="1"/>
  <c r="L16" i="1"/>
  <c r="M16" i="1"/>
  <c r="N9" i="1"/>
  <c r="N10" i="1"/>
  <c r="N11" i="1"/>
  <c r="N12" i="1"/>
  <c r="N13" i="1"/>
  <c r="N15" i="1"/>
  <c r="K7" i="1"/>
  <c r="M7" i="1"/>
  <c r="M41" i="1" l="1"/>
  <c r="M42" i="1" s="1"/>
  <c r="L41" i="1"/>
  <c r="L42" i="1" s="1"/>
  <c r="K41" i="1"/>
  <c r="K42" i="1" s="1"/>
  <c r="N29" i="1" l="1"/>
  <c r="H16" i="1" l="1"/>
  <c r="I16" i="1"/>
  <c r="J16" i="1"/>
  <c r="H7" i="1"/>
  <c r="J7" i="1"/>
  <c r="H41" i="1" l="1"/>
  <c r="J41" i="1"/>
  <c r="J42" i="1" s="1"/>
  <c r="I41" i="1"/>
  <c r="I42" i="1" s="1"/>
  <c r="I7" i="1"/>
  <c r="N40" i="1"/>
  <c r="H42" i="1" l="1"/>
  <c r="E16" i="1"/>
  <c r="F16" i="1"/>
  <c r="G16" i="1"/>
  <c r="F7" i="1"/>
  <c r="G7" i="1"/>
  <c r="G41" i="1" l="1"/>
  <c r="G42" i="1" s="1"/>
  <c r="F41" i="1"/>
  <c r="F42" i="1" s="1"/>
  <c r="N28" i="1"/>
  <c r="E41" i="1"/>
  <c r="E7" i="1"/>
  <c r="D16" i="1"/>
  <c r="D41" i="1" s="1"/>
  <c r="D42" i="1" s="1"/>
  <c r="D7" i="1"/>
  <c r="C16" i="1"/>
  <c r="C7" i="1"/>
  <c r="B16" i="1"/>
  <c r="B7" i="1"/>
  <c r="N7" i="1" l="1"/>
  <c r="N16" i="1"/>
  <c r="E42" i="1"/>
  <c r="B45" i="1"/>
  <c r="C6" i="1" s="1"/>
  <c r="C45" i="1" s="1"/>
  <c r="D6" i="1" s="1"/>
  <c r="N45" i="1" l="1"/>
  <c r="D45" i="1"/>
  <c r="E6" i="1" s="1"/>
  <c r="E45" i="1" s="1"/>
  <c r="F6" i="1" s="1"/>
  <c r="F45" i="1" s="1"/>
  <c r="G6" i="1" s="1"/>
  <c r="B41" i="1"/>
  <c r="C41" i="1"/>
  <c r="C42" i="1" s="1"/>
  <c r="G45" i="1" l="1"/>
  <c r="H6" i="1" s="1"/>
  <c r="H45" i="1" s="1"/>
  <c r="I6" i="1" s="1"/>
  <c r="N41" i="1"/>
  <c r="N43" i="1" s="1"/>
  <c r="B42" i="1"/>
  <c r="B43" i="1" s="1"/>
  <c r="J6" i="1" l="1"/>
  <c r="N42" i="1"/>
  <c r="C43" i="1"/>
  <c r="D43" i="1" s="1"/>
  <c r="C5" i="1"/>
  <c r="J45" i="1" l="1"/>
  <c r="K6" i="1" s="1"/>
  <c r="K45" i="1" s="1"/>
  <c r="L6" i="1" s="1"/>
  <c r="D5" i="1"/>
  <c r="L45" i="1" l="1"/>
  <c r="M6" i="1" s="1"/>
  <c r="M45" i="1" s="1"/>
  <c r="E5" i="1"/>
  <c r="E43" i="1"/>
  <c r="F5" i="1" l="1"/>
  <c r="F43" i="1"/>
  <c r="G43" i="1" s="1"/>
  <c r="G5" i="1" l="1"/>
  <c r="H5" i="1" l="1"/>
  <c r="H43" i="1"/>
  <c r="I5" i="1" l="1"/>
  <c r="I43" i="1"/>
  <c r="J43" i="1" l="1"/>
  <c r="J5" i="1"/>
  <c r="K5" i="1" l="1"/>
  <c r="K43" i="1"/>
  <c r="L43" i="1" l="1"/>
  <c r="L5" i="1"/>
  <c r="M5" i="1" l="1"/>
  <c r="M43" i="1"/>
</calcChain>
</file>

<file path=xl/sharedStrings.xml><?xml version="1.0" encoding="utf-8"?>
<sst xmlns="http://schemas.openxmlformats.org/spreadsheetml/2006/main" count="56" uniqueCount="46">
  <si>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</si>
  <si>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</si>
  <si>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</si>
  <si>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</si>
  <si>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</si>
  <si>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</si>
  <si>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</si>
  <si>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</si>
  <si>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</si>
  <si>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</si>
  <si>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</si>
  <si>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</si>
  <si>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</si>
  <si>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</si>
  <si>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</si>
  <si>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</si>
  <si>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</si>
  <si>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</si>
  <si>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</si>
  <si>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</si>
  <si>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</si>
  <si>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</si>
  <si>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</si>
  <si>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</si>
  <si>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</si>
  <si>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</si>
  <si>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</si>
  <si>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Установка пластиковых окон</t>
  </si>
  <si>
    <t>Содержание жилья и текущий ремонт,  ОПУ</t>
  </si>
  <si>
    <t>Январь 2024г.</t>
  </si>
  <si>
    <t>Февраль 2024г.</t>
  </si>
  <si>
    <t>Март 2024г.</t>
  </si>
  <si>
    <t>Апрель 2024г</t>
  </si>
  <si>
    <t>Май 2024г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</si>
  <si>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</si>
  <si>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</si>
  <si>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</si>
  <si>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</si>
  <si>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</si>
  <si>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</si>
  <si>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</si>
  <si>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</t>
  </si>
  <si>
    <t>Вознаграждение совета МКД</t>
  </si>
  <si>
    <t>Налоги с вознаграждения совета МКД</t>
  </si>
  <si>
    <t>Корректировка задолженности по решению суда</t>
  </si>
  <si>
    <t xml:space="preserve">                 ОТЧЕТ по дому Васильева, 69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</si>
</sst>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topLeftCell="A34" zoomScale="75" workbookViewId="0">
      <selection activeCell="A34" sqref="A1:H1048576"/>
    </sheetView>
  </sheetViews>
  <sheetFormatPr defaultRowHeight="13.2" x14ac:dyDescent="0.25"/>
  <cols>
    <col min="1" max="1" width="58.6640625" customWidth="1"/>
    <col min="2" max="2" width="14.109375" customWidth="1"/>
    <col min="3" max="3" width="14.33203125" customWidth="1"/>
    <col min="4" max="4" width="15.5546875" customWidth="1"/>
    <col min="5" max="5" width="15.88671875" customWidth="1"/>
    <col min="6" max="6" width="14.33203125" customWidth="1"/>
    <col min="7" max="7" width="14.6640625" customWidth="1"/>
    <col min="8" max="8" width="14.44140625" customWidth="1"/>
    <col min="9" max="13" width="13.5546875" customWidth="1"/>
    <col min="14" max="14" width="16.5546875" customWidth="1"/>
  </cols>
  <sheetData>
    <row r="1" spans="1:18" ht="20.25" customHeight="1" x14ac:dyDescent="0.35">
      <c r="A1" s="22" t="s">
        <v>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16</v>
      </c>
      <c r="B5" s="8">
        <v>-572444.68000000005</v>
      </c>
      <c r="C5" s="8">
        <f t="shared" ref="C5:D5" si="0">B43</f>
        <v>-560346.85901000001</v>
      </c>
      <c r="D5" s="8">
        <f t="shared" si="0"/>
        <v>-541901.99872999999</v>
      </c>
      <c r="E5" s="8">
        <f t="shared" ref="E5" si="1">D43</f>
        <v>-529933.70236999996</v>
      </c>
      <c r="F5" s="8">
        <f t="shared" ref="F5" si="2">E43</f>
        <v>-542865.09570999991</v>
      </c>
      <c r="G5" s="8">
        <f t="shared" ref="G5" si="3">F43</f>
        <v>-542191.12771999987</v>
      </c>
      <c r="H5" s="8">
        <f t="shared" ref="H5" si="4">G43</f>
        <v>-541267.04515999986</v>
      </c>
      <c r="I5" s="8">
        <f t="shared" ref="I5" si="5">H43</f>
        <v>-525821.43265999982</v>
      </c>
      <c r="J5" s="8">
        <f t="shared" ref="J5" si="6">I43</f>
        <v>-526252.78592999978</v>
      </c>
      <c r="K5" s="8">
        <f t="shared" ref="K5" si="7">J43</f>
        <v>-533308.22952999978</v>
      </c>
      <c r="L5" s="8">
        <f t="shared" ref="L5" si="8">K43</f>
        <v>-545143.90642999974</v>
      </c>
      <c r="M5" s="8">
        <f t="shared" ref="M5" si="9">L43</f>
        <v>-537565.5592799997</v>
      </c>
      <c r="N5" s="8">
        <f>B5</f>
        <v>-572444.68000000005</v>
      </c>
    </row>
    <row r="6" spans="1:18" ht="21" customHeight="1" thickBot="1" x14ac:dyDescent="0.3">
      <c r="A6" s="7" t="s">
        <v>13</v>
      </c>
      <c r="B6" s="8">
        <v>-295375.98</v>
      </c>
      <c r="C6" s="8">
        <f t="shared" ref="C6:M6" si="10">B45</f>
        <v>-308067.77999999997</v>
      </c>
      <c r="D6" s="8">
        <f t="shared" si="10"/>
        <v>-305400.51999999996</v>
      </c>
      <c r="E6" s="8">
        <f t="shared" si="10"/>
        <v>-307433.66999999993</v>
      </c>
      <c r="F6" s="8">
        <f t="shared" si="10"/>
        <v>-320752.8299999999</v>
      </c>
      <c r="G6" s="8">
        <f t="shared" si="10"/>
        <v>-317614.61999999988</v>
      </c>
      <c r="H6" s="8">
        <f t="shared" si="10"/>
        <v>-324515.30999999988</v>
      </c>
      <c r="I6" s="8">
        <f t="shared" si="10"/>
        <v>-318710.71999999986</v>
      </c>
      <c r="J6" s="8">
        <f t="shared" si="10"/>
        <v>-252144.85999999984</v>
      </c>
      <c r="K6" s="8">
        <f t="shared" si="10"/>
        <v>-257397.39999999985</v>
      </c>
      <c r="L6" s="8">
        <f t="shared" si="10"/>
        <v>-257622.82999999987</v>
      </c>
      <c r="M6" s="8">
        <f t="shared" si="10"/>
        <v>-262047.31999999986</v>
      </c>
      <c r="N6" s="8">
        <f>B6</f>
        <v>-295375.98</v>
      </c>
    </row>
    <row r="7" spans="1:18" ht="20.25" customHeight="1" thickBot="1" x14ac:dyDescent="0.3">
      <c r="A7" s="9" t="s">
        <v>12</v>
      </c>
      <c r="B7" s="10">
        <f>SUM(B8:B15)</f>
        <v>67482.17</v>
      </c>
      <c r="C7" s="10">
        <f>SUM(C8:C15)</f>
        <v>59500.639999999999</v>
      </c>
      <c r="D7" s="10">
        <f>SUM(D8:D15)</f>
        <v>57700.380000000005</v>
      </c>
      <c r="E7" s="10">
        <f t="shared" ref="E7:M7" si="11">SUM(E8:E15)</f>
        <v>57700.380000000005</v>
      </c>
      <c r="F7" s="10">
        <f t="shared" si="11"/>
        <v>57838.070000000007</v>
      </c>
      <c r="G7" s="10">
        <f t="shared" si="11"/>
        <v>57700.380000000005</v>
      </c>
      <c r="H7" s="10">
        <f t="shared" si="11"/>
        <v>57770.600000000006</v>
      </c>
      <c r="I7" s="10">
        <f t="shared" si="11"/>
        <v>61273.390000000007</v>
      </c>
      <c r="J7" s="10">
        <f t="shared" si="11"/>
        <v>57770.600000000006</v>
      </c>
      <c r="K7" s="10">
        <f t="shared" si="11"/>
        <v>57770.600000000006</v>
      </c>
      <c r="L7" s="10">
        <f t="shared" si="11"/>
        <v>57577.350000000006</v>
      </c>
      <c r="M7" s="10">
        <f t="shared" si="11"/>
        <v>55993.450000000004</v>
      </c>
      <c r="N7" s="10">
        <f>SUM(B7:M7)</f>
        <v>706078.00999999989</v>
      </c>
    </row>
    <row r="8" spans="1:18" ht="21.75" customHeight="1" thickBot="1" x14ac:dyDescent="0.3">
      <c r="A8" s="4" t="s">
        <v>28</v>
      </c>
      <c r="B8" s="11">
        <f t="shared" ref="B8:G8" si="12">52092+1273.4</f>
        <v>53365.4</v>
      </c>
      <c r="C8" s="11">
        <f t="shared" si="12"/>
        <v>53365.4</v>
      </c>
      <c r="D8" s="11">
        <f t="shared" si="12"/>
        <v>53365.4</v>
      </c>
      <c r="E8" s="11">
        <f t="shared" si="12"/>
        <v>53365.4</v>
      </c>
      <c r="F8" s="11">
        <f t="shared" si="12"/>
        <v>53365.4</v>
      </c>
      <c r="G8" s="11">
        <f t="shared" si="12"/>
        <v>53365.4</v>
      </c>
      <c r="H8" s="11">
        <f>52092+1273.4</f>
        <v>53365.4</v>
      </c>
      <c r="I8" s="11">
        <f>52092+1273.4</f>
        <v>53365.4</v>
      </c>
      <c r="J8" s="11">
        <f>52092+1273.4</f>
        <v>53365.4</v>
      </c>
      <c r="K8" s="11">
        <f>52092+1273.4</f>
        <v>53365.4</v>
      </c>
      <c r="L8" s="11">
        <f>52092+1273.4</f>
        <v>53365.4</v>
      </c>
      <c r="M8" s="11">
        <f>52092.01+1273.42</f>
        <v>53365.43</v>
      </c>
      <c r="N8" s="21">
        <f>SUM(B8:M8)</f>
        <v>640384.83000000019</v>
      </c>
    </row>
    <row r="9" spans="1:18" ht="19.5" customHeight="1" thickBot="1" x14ac:dyDescent="0.3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21">
        <f t="shared" ref="N9:N15" si="13">SUM(B9:M9)</f>
        <v>0</v>
      </c>
    </row>
    <row r="10" spans="1:18" ht="19.5" customHeight="1" thickBot="1" x14ac:dyDescent="0.3">
      <c r="A10" s="4" t="s">
        <v>18</v>
      </c>
      <c r="B10" s="11">
        <v>173.49</v>
      </c>
      <c r="C10" s="11">
        <v>173.49</v>
      </c>
      <c r="D10" s="11">
        <v>173.51</v>
      </c>
      <c r="E10" s="11">
        <v>173.51</v>
      </c>
      <c r="F10" s="11">
        <v>173.51</v>
      </c>
      <c r="G10" s="11">
        <v>173.51</v>
      </c>
      <c r="H10" s="11">
        <v>191.69</v>
      </c>
      <c r="I10" s="11">
        <v>191.69</v>
      </c>
      <c r="J10" s="11">
        <v>191.69</v>
      </c>
      <c r="K10" s="11">
        <v>191.69</v>
      </c>
      <c r="L10" s="11">
        <v>191.69</v>
      </c>
      <c r="M10" s="11">
        <v>191.72</v>
      </c>
      <c r="N10" s="21">
        <f t="shared" si="13"/>
        <v>2191.19</v>
      </c>
    </row>
    <row r="11" spans="1:18" ht="21.75" customHeight="1" thickBot="1" x14ac:dyDescent="0.3">
      <c r="A11" s="4" t="s">
        <v>19</v>
      </c>
      <c r="B11" s="11">
        <v>9781.81</v>
      </c>
      <c r="C11" s="11">
        <v>1800.28</v>
      </c>
      <c r="D11" s="11">
        <v>0</v>
      </c>
      <c r="E11" s="11">
        <v>0</v>
      </c>
      <c r="F11" s="11">
        <v>137.69</v>
      </c>
      <c r="G11" s="11">
        <v>0</v>
      </c>
      <c r="H11" s="11">
        <v>0</v>
      </c>
      <c r="I11" s="11">
        <v>3502.79</v>
      </c>
      <c r="J11" s="11">
        <v>0</v>
      </c>
      <c r="K11" s="11">
        <v>0</v>
      </c>
      <c r="L11" s="11">
        <v>0</v>
      </c>
      <c r="M11" s="11">
        <v>0</v>
      </c>
      <c r="N11" s="21">
        <f t="shared" si="13"/>
        <v>15222.57</v>
      </c>
    </row>
    <row r="12" spans="1:18" ht="21.75" customHeight="1" thickBot="1" x14ac:dyDescent="0.3">
      <c r="A12" s="4" t="s">
        <v>26</v>
      </c>
      <c r="B12" s="11">
        <v>334.67</v>
      </c>
      <c r="C12" s="11">
        <v>334.67</v>
      </c>
      <c r="D12" s="11">
        <v>334.67</v>
      </c>
      <c r="E12" s="11">
        <v>334.67</v>
      </c>
      <c r="F12" s="11">
        <v>334.67</v>
      </c>
      <c r="G12" s="11">
        <v>334.67</v>
      </c>
      <c r="H12" s="11">
        <v>386.71</v>
      </c>
      <c r="I12" s="11">
        <v>386.71</v>
      </c>
      <c r="J12" s="11">
        <v>386.71</v>
      </c>
      <c r="K12" s="11">
        <v>386.71</v>
      </c>
      <c r="L12" s="11">
        <v>193.46</v>
      </c>
      <c r="M12" s="11">
        <v>-1390.5</v>
      </c>
      <c r="N12" s="21">
        <f t="shared" si="13"/>
        <v>2357.8200000000002</v>
      </c>
    </row>
    <row r="13" spans="1:18" ht="21.75" customHeight="1" thickBot="1" x14ac:dyDescent="0.3">
      <c r="A13" s="4" t="s">
        <v>42</v>
      </c>
      <c r="B13" s="11">
        <v>2956.8</v>
      </c>
      <c r="C13" s="11">
        <v>2956.8</v>
      </c>
      <c r="D13" s="11">
        <v>2956.8</v>
      </c>
      <c r="E13" s="11">
        <v>2956.8</v>
      </c>
      <c r="F13" s="11">
        <v>2956.8</v>
      </c>
      <c r="G13" s="11">
        <v>2956.8</v>
      </c>
      <c r="H13" s="11">
        <v>2956.8</v>
      </c>
      <c r="I13" s="11">
        <v>2956.8</v>
      </c>
      <c r="J13" s="11">
        <v>2956.8</v>
      </c>
      <c r="K13" s="11">
        <v>2956.8</v>
      </c>
      <c r="L13" s="11">
        <v>2956.8</v>
      </c>
      <c r="M13" s="11">
        <v>2956.8</v>
      </c>
      <c r="N13" s="21">
        <f t="shared" si="13"/>
        <v>35481.599999999999</v>
      </c>
    </row>
    <row r="14" spans="1:18" ht="21.75" hidden="1" customHeight="1" thickBot="1" x14ac:dyDescent="0.3">
      <c r="A14" s="4" t="s">
        <v>27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21">
        <f t="shared" si="13"/>
        <v>0</v>
      </c>
    </row>
    <row r="15" spans="1:18" ht="24.75" customHeight="1" thickBot="1" x14ac:dyDescent="0.3">
      <c r="A15" s="4" t="s">
        <v>15</v>
      </c>
      <c r="B15" s="11">
        <v>870</v>
      </c>
      <c r="C15" s="11">
        <v>870</v>
      </c>
      <c r="D15" s="11">
        <v>870</v>
      </c>
      <c r="E15" s="11">
        <v>870</v>
      </c>
      <c r="F15" s="11">
        <v>870</v>
      </c>
      <c r="G15" s="11">
        <v>870</v>
      </c>
      <c r="H15" s="11">
        <v>870</v>
      </c>
      <c r="I15" s="11">
        <v>870</v>
      </c>
      <c r="J15" s="11">
        <v>870</v>
      </c>
      <c r="K15" s="11">
        <v>870</v>
      </c>
      <c r="L15" s="11">
        <v>870</v>
      </c>
      <c r="M15" s="11">
        <v>870</v>
      </c>
      <c r="N15" s="21">
        <f t="shared" si="13"/>
        <v>10440</v>
      </c>
    </row>
    <row r="16" spans="1:18" ht="20.25" customHeight="1" thickBot="1" x14ac:dyDescent="0.3">
      <c r="A16" s="12" t="s">
        <v>8</v>
      </c>
      <c r="B16" s="13">
        <f>SUM(B17:B24)</f>
        <v>54790.369999999995</v>
      </c>
      <c r="C16" s="13">
        <f>SUM(C17:C24)</f>
        <v>62167.9</v>
      </c>
      <c r="D16" s="13">
        <f>SUM(D17:D24)</f>
        <v>55667.23</v>
      </c>
      <c r="E16" s="13">
        <f t="shared" ref="E16:M16" si="14">SUM(E17:E24)</f>
        <v>44381.220000000008</v>
      </c>
      <c r="F16" s="13">
        <f t="shared" si="14"/>
        <v>60976.28</v>
      </c>
      <c r="G16" s="13">
        <f t="shared" si="14"/>
        <v>50799.69000000001</v>
      </c>
      <c r="H16" s="13">
        <f t="shared" si="14"/>
        <v>63575.189999999995</v>
      </c>
      <c r="I16" s="13">
        <f t="shared" si="14"/>
        <v>56713.909999999996</v>
      </c>
      <c r="J16" s="13">
        <f t="shared" si="14"/>
        <v>52518.06</v>
      </c>
      <c r="K16" s="13">
        <f t="shared" si="14"/>
        <v>57545.17</v>
      </c>
      <c r="L16" s="13">
        <f t="shared" si="14"/>
        <v>53152.86</v>
      </c>
      <c r="M16" s="13">
        <f t="shared" si="14"/>
        <v>91077.759999999995</v>
      </c>
      <c r="N16" s="13">
        <f>SUM(B16:M16)</f>
        <v>703365.64</v>
      </c>
    </row>
    <row r="17" spans="1:15" ht="21" customHeight="1" thickBot="1" x14ac:dyDescent="0.3">
      <c r="A17" s="4" t="s">
        <v>28</v>
      </c>
      <c r="B17" s="11">
        <f>48412.53+1105.55</f>
        <v>49518.080000000002</v>
      </c>
      <c r="C17" s="11">
        <f>49079.15+1132.92</f>
        <v>50212.07</v>
      </c>
      <c r="D17" s="11">
        <f>423.8+48141.29+1244.81</f>
        <v>49809.9</v>
      </c>
      <c r="E17" s="11">
        <f>39825.46+1038.61</f>
        <v>40864.07</v>
      </c>
      <c r="F17" s="11">
        <f>55478.33+1248.13</f>
        <v>56726.46</v>
      </c>
      <c r="G17" s="11">
        <f>46016.62+1040.48</f>
        <v>47057.100000000006</v>
      </c>
      <c r="H17" s="11">
        <f>27.46+57290.56+18.95+1232.97+92.11+35.22</f>
        <v>58697.27</v>
      </c>
      <c r="I17" s="11">
        <f>50308.67+1222.58</f>
        <v>51531.25</v>
      </c>
      <c r="J17" s="11">
        <f>44895+1125.17</f>
        <v>46020.17</v>
      </c>
      <c r="K17" s="11">
        <f>51731.63+1189.05</f>
        <v>52920.68</v>
      </c>
      <c r="L17" s="11">
        <f>48029.39+1212.39</f>
        <v>49241.78</v>
      </c>
      <c r="M17" s="11">
        <f>83029.12+1269.89</f>
        <v>84299.01</v>
      </c>
      <c r="N17" s="11">
        <f>SUM(B17:M17)</f>
        <v>636897.84</v>
      </c>
    </row>
    <row r="18" spans="1:15" ht="23.25" customHeight="1" thickBot="1" x14ac:dyDescent="0.3">
      <c r="A18" s="4" t="s">
        <v>17</v>
      </c>
      <c r="B18" s="11">
        <v>3.31</v>
      </c>
      <c r="C18" s="11">
        <v>6.02</v>
      </c>
      <c r="D18" s="11">
        <v>7.72</v>
      </c>
      <c r="E18" s="11">
        <v>0</v>
      </c>
      <c r="F18" s="11">
        <v>0</v>
      </c>
      <c r="G18" s="11">
        <v>0</v>
      </c>
      <c r="H18" s="11">
        <v>152.86000000000001</v>
      </c>
      <c r="I18" s="11">
        <v>0</v>
      </c>
      <c r="J18" s="11">
        <v>0</v>
      </c>
      <c r="K18" s="11">
        <v>7.1</v>
      </c>
      <c r="L18" s="11">
        <v>7.02</v>
      </c>
      <c r="M18" s="11">
        <v>305.52</v>
      </c>
      <c r="N18" s="11">
        <f t="shared" ref="N18:N24" si="15">SUM(B18:M18)</f>
        <v>489.55</v>
      </c>
    </row>
    <row r="19" spans="1:15" ht="22.5" customHeight="1" thickBot="1" x14ac:dyDescent="0.3">
      <c r="A19" s="4" t="s">
        <v>18</v>
      </c>
      <c r="B19" s="11">
        <v>161.82</v>
      </c>
      <c r="C19" s="11">
        <v>166.91</v>
      </c>
      <c r="D19" s="11">
        <v>162.65</v>
      </c>
      <c r="E19" s="11">
        <v>132.76</v>
      </c>
      <c r="F19" s="11">
        <v>176.74</v>
      </c>
      <c r="G19" s="11">
        <v>152.19</v>
      </c>
      <c r="H19" s="11">
        <v>272.95</v>
      </c>
      <c r="I19" s="11">
        <v>183.86</v>
      </c>
      <c r="J19" s="11">
        <v>164.95</v>
      </c>
      <c r="K19" s="11">
        <v>184.85</v>
      </c>
      <c r="L19" s="11">
        <v>178.85</v>
      </c>
      <c r="M19" s="11">
        <v>452.01</v>
      </c>
      <c r="N19" s="11">
        <f t="shared" si="15"/>
        <v>2390.54</v>
      </c>
    </row>
    <row r="20" spans="1:15" ht="22.5" customHeight="1" thickBot="1" x14ac:dyDescent="0.3">
      <c r="A20" s="4" t="s">
        <v>19</v>
      </c>
      <c r="B20" s="11">
        <v>61.94</v>
      </c>
      <c r="C20" s="11">
        <v>7910.81</v>
      </c>
      <c r="D20" s="11">
        <v>2132.36</v>
      </c>
      <c r="E20" s="11">
        <v>99.69</v>
      </c>
      <c r="F20" s="11">
        <v>94.97</v>
      </c>
      <c r="G20" s="11">
        <v>159.44</v>
      </c>
      <c r="H20" s="11">
        <v>336.12</v>
      </c>
      <c r="I20" s="11">
        <v>137.82</v>
      </c>
      <c r="J20" s="11">
        <v>2810.31</v>
      </c>
      <c r="K20" s="11">
        <v>175.92</v>
      </c>
      <c r="L20" s="11">
        <v>78.16</v>
      </c>
      <c r="M20" s="11">
        <v>758.56</v>
      </c>
      <c r="N20" s="11">
        <f t="shared" si="15"/>
        <v>14756.1</v>
      </c>
    </row>
    <row r="21" spans="1:15" ht="22.5" customHeight="1" thickBot="1" x14ac:dyDescent="0.3">
      <c r="A21" s="4" t="s">
        <v>26</v>
      </c>
      <c r="B21" s="11">
        <v>311.02</v>
      </c>
      <c r="C21" s="11">
        <v>314.73</v>
      </c>
      <c r="D21" s="11">
        <v>308.58</v>
      </c>
      <c r="E21" s="11">
        <v>255.9</v>
      </c>
      <c r="F21" s="11">
        <v>356.35</v>
      </c>
      <c r="G21" s="11">
        <v>293.58</v>
      </c>
      <c r="H21" s="11">
        <v>376.64</v>
      </c>
      <c r="I21" s="11">
        <v>369.45</v>
      </c>
      <c r="J21" s="11">
        <v>332.47</v>
      </c>
      <c r="K21" s="11">
        <v>380.78</v>
      </c>
      <c r="L21" s="11">
        <v>354.58</v>
      </c>
      <c r="M21" s="11">
        <v>434.06</v>
      </c>
      <c r="N21" s="11">
        <f t="shared" si="15"/>
        <v>4088.139999999999</v>
      </c>
    </row>
    <row r="22" spans="1:15" ht="23.25" customHeight="1" thickBot="1" x14ac:dyDescent="0.3">
      <c r="A22" s="4" t="s">
        <v>42</v>
      </c>
      <c r="B22" s="11">
        <v>2534.1999999999998</v>
      </c>
      <c r="C22" s="11">
        <v>2957.36</v>
      </c>
      <c r="D22" s="11">
        <v>2646.02</v>
      </c>
      <c r="E22" s="11">
        <v>2428.8000000000002</v>
      </c>
      <c r="F22" s="11">
        <v>3021.76</v>
      </c>
      <c r="G22" s="11">
        <v>2537.38</v>
      </c>
      <c r="H22" s="11">
        <v>2739.35</v>
      </c>
      <c r="I22" s="11">
        <v>2841.53</v>
      </c>
      <c r="J22" s="11">
        <v>2590.16</v>
      </c>
      <c r="K22" s="11">
        <v>2675.84</v>
      </c>
      <c r="L22" s="11">
        <v>2692.47</v>
      </c>
      <c r="M22" s="11">
        <v>3028.6</v>
      </c>
      <c r="N22" s="11">
        <f t="shared" si="15"/>
        <v>32693.469999999998</v>
      </c>
    </row>
    <row r="23" spans="1:15" ht="23.25" hidden="1" customHeight="1" thickBot="1" x14ac:dyDescent="0.3">
      <c r="A23" s="4" t="s">
        <v>27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>
        <f t="shared" si="15"/>
        <v>0</v>
      </c>
    </row>
    <row r="24" spans="1:15" ht="20.25" customHeight="1" thickBot="1" x14ac:dyDescent="0.3">
      <c r="A24" s="4" t="s">
        <v>15</v>
      </c>
      <c r="B24" s="14">
        <v>2200</v>
      </c>
      <c r="C24" s="14">
        <v>600</v>
      </c>
      <c r="D24" s="14">
        <v>600</v>
      </c>
      <c r="E24" s="14">
        <v>600</v>
      </c>
      <c r="F24" s="14">
        <v>600</v>
      </c>
      <c r="G24" s="14">
        <v>600</v>
      </c>
      <c r="H24" s="14">
        <v>1000</v>
      </c>
      <c r="I24" s="14">
        <v>1650</v>
      </c>
      <c r="J24" s="14">
        <v>600</v>
      </c>
      <c r="K24" s="11">
        <v>1200</v>
      </c>
      <c r="L24" s="11">
        <v>600</v>
      </c>
      <c r="M24" s="11">
        <v>1800</v>
      </c>
      <c r="N24" s="11">
        <f t="shared" si="15"/>
        <v>12050</v>
      </c>
      <c r="O24" s="3"/>
    </row>
    <row r="25" spans="1:15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>2720.2*0.6</f>
        <v>1632.12</v>
      </c>
      <c r="C26" s="11">
        <f t="shared" ref="C26:M26" si="16">2720.2*0.6</f>
        <v>1632.12</v>
      </c>
      <c r="D26" s="11">
        <f t="shared" si="16"/>
        <v>1632.12</v>
      </c>
      <c r="E26" s="11">
        <f t="shared" si="16"/>
        <v>1632.12</v>
      </c>
      <c r="F26" s="11">
        <f t="shared" si="16"/>
        <v>1632.12</v>
      </c>
      <c r="G26" s="11">
        <f t="shared" si="16"/>
        <v>1632.12</v>
      </c>
      <c r="H26" s="11">
        <f t="shared" si="16"/>
        <v>1632.12</v>
      </c>
      <c r="I26" s="11">
        <f t="shared" si="16"/>
        <v>1632.12</v>
      </c>
      <c r="J26" s="11">
        <f t="shared" si="16"/>
        <v>1632.12</v>
      </c>
      <c r="K26" s="11">
        <f t="shared" si="16"/>
        <v>1632.12</v>
      </c>
      <c r="L26" s="11">
        <f t="shared" si="16"/>
        <v>1632.12</v>
      </c>
      <c r="M26" s="11">
        <f t="shared" si="16"/>
        <v>1632.12</v>
      </c>
      <c r="N26" s="11">
        <f t="shared" ref="N26:N40" si="17">SUM(B26:M26)</f>
        <v>19585.439999999995</v>
      </c>
    </row>
    <row r="27" spans="1:15" ht="22.5" customHeight="1" thickBot="1" x14ac:dyDescent="0.3">
      <c r="A27" s="4" t="s">
        <v>2</v>
      </c>
      <c r="B27" s="11">
        <f>2720.2*0.17</f>
        <v>462.43400000000003</v>
      </c>
      <c r="C27" s="11">
        <f t="shared" ref="C27:M27" si="18">2720.2*0.17</f>
        <v>462.43400000000003</v>
      </c>
      <c r="D27" s="11">
        <f t="shared" si="18"/>
        <v>462.43400000000003</v>
      </c>
      <c r="E27" s="11">
        <f t="shared" si="18"/>
        <v>462.43400000000003</v>
      </c>
      <c r="F27" s="11">
        <f t="shared" si="18"/>
        <v>462.43400000000003</v>
      </c>
      <c r="G27" s="11">
        <f t="shared" si="18"/>
        <v>462.43400000000003</v>
      </c>
      <c r="H27" s="11">
        <f t="shared" si="18"/>
        <v>462.43400000000003</v>
      </c>
      <c r="I27" s="11">
        <f t="shared" si="18"/>
        <v>462.43400000000003</v>
      </c>
      <c r="J27" s="11">
        <f t="shared" si="18"/>
        <v>462.43400000000003</v>
      </c>
      <c r="K27" s="11">
        <f t="shared" si="18"/>
        <v>462.43400000000003</v>
      </c>
      <c r="L27" s="11">
        <f t="shared" si="18"/>
        <v>462.43400000000003</v>
      </c>
      <c r="M27" s="11">
        <f t="shared" si="18"/>
        <v>462.43400000000003</v>
      </c>
      <c r="N27" s="11">
        <f t="shared" si="17"/>
        <v>5549.2080000000014</v>
      </c>
    </row>
    <row r="28" spans="1:15" ht="21" customHeight="1" thickBot="1" x14ac:dyDescent="0.3">
      <c r="A28" s="4" t="s">
        <v>3</v>
      </c>
      <c r="B28" s="11">
        <f>66612.17*2.3%</f>
        <v>1532.0799099999999</v>
      </c>
      <c r="C28" s="11">
        <f>58630.64*2.3%</f>
        <v>1348.5047199999999</v>
      </c>
      <c r="D28" s="11">
        <f>56830.38*2.3%</f>
        <v>1307.0987399999999</v>
      </c>
      <c r="E28" s="11">
        <f>56830.38*2.3%</f>
        <v>1307.0987399999999</v>
      </c>
      <c r="F28" s="11">
        <f>56968.07*2.3%</f>
        <v>1310.2656099999999</v>
      </c>
      <c r="G28" s="11">
        <f>56830.38*2.3%</f>
        <v>1307.0987399999999</v>
      </c>
      <c r="H28" s="11">
        <f>56900.6*2.3%</f>
        <v>1308.7138</v>
      </c>
      <c r="I28" s="11">
        <f>60403.39*2.3%</f>
        <v>1389.2779699999999</v>
      </c>
      <c r="J28" s="11">
        <f>56900.6*2.3%</f>
        <v>1308.7138</v>
      </c>
      <c r="K28" s="11">
        <f>56900.6*2.3%</f>
        <v>1308.7138</v>
      </c>
      <c r="L28" s="11">
        <f>56707.35*2.3%</f>
        <v>1304.2690499999999</v>
      </c>
      <c r="M28" s="11">
        <f>55123.45*2.3%</f>
        <v>1267.83935</v>
      </c>
      <c r="N28" s="11">
        <f t="shared" si="17"/>
        <v>15999.674229999999</v>
      </c>
    </row>
    <row r="29" spans="1:15" ht="23.25" customHeight="1" thickBot="1" x14ac:dyDescent="0.3">
      <c r="A29" s="4" t="s">
        <v>4</v>
      </c>
      <c r="B29" s="11">
        <f>52590.37*3%</f>
        <v>1577.7111</v>
      </c>
      <c r="C29" s="11">
        <f>61567.9*3%</f>
        <v>1847.037</v>
      </c>
      <c r="D29" s="11">
        <f>55067.23*3%</f>
        <v>1652.0169000000001</v>
      </c>
      <c r="E29" s="11">
        <f>43781.22*3%</f>
        <v>1313.4366</v>
      </c>
      <c r="F29" s="11">
        <f>60376.28*3%</f>
        <v>1811.2883999999999</v>
      </c>
      <c r="G29" s="11">
        <f>50199.69*3%</f>
        <v>1505.9907000000001</v>
      </c>
      <c r="H29" s="11">
        <f>62575.19*3%</f>
        <v>1877.2556999999999</v>
      </c>
      <c r="I29" s="11">
        <f>55063.91*3%</f>
        <v>1651.9173000000001</v>
      </c>
      <c r="J29" s="11">
        <f>51918.06*3%</f>
        <v>1557.5418</v>
      </c>
      <c r="K29" s="11">
        <f>56345.17*3%</f>
        <v>1690.3551</v>
      </c>
      <c r="L29" s="11">
        <f>52552.86*3%</f>
        <v>1576.5858000000001</v>
      </c>
      <c r="M29" s="11">
        <f>89277.76*3%</f>
        <v>2678.3327999999997</v>
      </c>
      <c r="N29" s="11">
        <f t="shared" si="17"/>
        <v>20739.4692</v>
      </c>
    </row>
    <row r="30" spans="1:15" ht="23.25" customHeight="1" thickBot="1" x14ac:dyDescent="0.3">
      <c r="A30" s="4" t="s">
        <v>9</v>
      </c>
      <c r="B30" s="11">
        <f>2720.2*9.7</f>
        <v>26385.939999999995</v>
      </c>
      <c r="C30" s="11">
        <f t="shared" ref="C30:M30" si="19">2720.2*9.7</f>
        <v>26385.939999999995</v>
      </c>
      <c r="D30" s="11">
        <f t="shared" si="19"/>
        <v>26385.939999999995</v>
      </c>
      <c r="E30" s="11">
        <f t="shared" si="19"/>
        <v>26385.939999999995</v>
      </c>
      <c r="F30" s="11">
        <f t="shared" si="19"/>
        <v>26385.939999999995</v>
      </c>
      <c r="G30" s="11">
        <f t="shared" si="19"/>
        <v>26385.939999999995</v>
      </c>
      <c r="H30" s="11">
        <f t="shared" si="19"/>
        <v>26385.939999999995</v>
      </c>
      <c r="I30" s="11">
        <f t="shared" si="19"/>
        <v>26385.939999999995</v>
      </c>
      <c r="J30" s="11">
        <f t="shared" si="19"/>
        <v>26385.939999999995</v>
      </c>
      <c r="K30" s="11">
        <f t="shared" si="19"/>
        <v>26385.939999999995</v>
      </c>
      <c r="L30" s="11">
        <f t="shared" si="19"/>
        <v>26385.939999999995</v>
      </c>
      <c r="M30" s="11">
        <f t="shared" si="19"/>
        <v>26385.939999999995</v>
      </c>
      <c r="N30" s="11">
        <f t="shared" si="17"/>
        <v>316631.27999999997</v>
      </c>
    </row>
    <row r="31" spans="1:15" ht="26.25" customHeight="1" thickBot="1" x14ac:dyDescent="0.3">
      <c r="A31" s="4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 t="shared" si="17"/>
        <v>0</v>
      </c>
    </row>
    <row r="32" spans="1:15" ht="26.25" customHeight="1" thickBot="1" x14ac:dyDescent="0.3">
      <c r="A32" s="4" t="s">
        <v>21</v>
      </c>
      <c r="B32" s="11">
        <v>260.23</v>
      </c>
      <c r="C32" s="11">
        <v>260.23</v>
      </c>
      <c r="D32" s="11">
        <v>260.23</v>
      </c>
      <c r="E32" s="11">
        <v>260.23</v>
      </c>
      <c r="F32" s="11">
        <v>260.23</v>
      </c>
      <c r="G32" s="11">
        <v>260.23</v>
      </c>
      <c r="H32" s="11">
        <v>287.60000000000002</v>
      </c>
      <c r="I32" s="11">
        <v>287.60000000000002</v>
      </c>
      <c r="J32" s="11">
        <v>287.60000000000002</v>
      </c>
      <c r="K32" s="11">
        <v>287.60000000000002</v>
      </c>
      <c r="L32" s="11">
        <v>287.60000000000002</v>
      </c>
      <c r="M32" s="11">
        <v>287.60000000000002</v>
      </c>
      <c r="N32" s="11">
        <f t="shared" si="17"/>
        <v>3286.9799999999996</v>
      </c>
    </row>
    <row r="33" spans="1:14" ht="26.25" customHeight="1" thickBot="1" x14ac:dyDescent="0.3">
      <c r="A33" s="4" t="s">
        <v>22</v>
      </c>
      <c r="B33" s="11">
        <v>1800.3</v>
      </c>
      <c r="C33" s="11">
        <v>0</v>
      </c>
      <c r="D33" s="11">
        <v>0</v>
      </c>
      <c r="E33" s="11">
        <v>137.69999999999999</v>
      </c>
      <c r="F33" s="11">
        <v>0</v>
      </c>
      <c r="G33" s="11">
        <v>0</v>
      </c>
      <c r="H33" s="11">
        <v>3502.81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 t="shared" si="17"/>
        <v>5440.8099999999995</v>
      </c>
    </row>
    <row r="34" spans="1:14" ht="26.25" customHeight="1" thickBot="1" x14ac:dyDescent="0.3">
      <c r="A34" s="4" t="s">
        <v>26</v>
      </c>
      <c r="B34" s="11">
        <v>334.76</v>
      </c>
      <c r="C34" s="11">
        <v>334.76</v>
      </c>
      <c r="D34" s="11">
        <v>334.76</v>
      </c>
      <c r="E34" s="11">
        <v>334.76</v>
      </c>
      <c r="F34" s="11">
        <v>334.76</v>
      </c>
      <c r="G34" s="11">
        <v>334.76</v>
      </c>
      <c r="H34" s="11">
        <v>193.45</v>
      </c>
      <c r="I34" s="11">
        <v>193.45</v>
      </c>
      <c r="J34" s="11">
        <v>193.45</v>
      </c>
      <c r="K34" s="11">
        <v>193.45</v>
      </c>
      <c r="L34" s="11">
        <v>193.45</v>
      </c>
      <c r="M34" s="11">
        <v>193.45</v>
      </c>
      <c r="N34" s="11">
        <f t="shared" si="17"/>
        <v>3169.2599999999989</v>
      </c>
    </row>
    <row r="35" spans="1:14" ht="22.5" customHeight="1" thickBot="1" x14ac:dyDescent="0.3">
      <c r="A35" s="4" t="s">
        <v>6</v>
      </c>
      <c r="B35" s="11">
        <f>2720.2*2.87</f>
        <v>7806.9740000000002</v>
      </c>
      <c r="C35" s="11">
        <f t="shared" ref="C35:M35" si="20">2720.2*2.87</f>
        <v>7806.9740000000002</v>
      </c>
      <c r="D35" s="11">
        <f t="shared" si="20"/>
        <v>7806.9740000000002</v>
      </c>
      <c r="E35" s="11">
        <f t="shared" si="20"/>
        <v>7806.9740000000002</v>
      </c>
      <c r="F35" s="11">
        <f t="shared" si="20"/>
        <v>7806.9740000000002</v>
      </c>
      <c r="G35" s="11">
        <f t="shared" si="20"/>
        <v>7806.9740000000002</v>
      </c>
      <c r="H35" s="11">
        <f t="shared" si="20"/>
        <v>7806.9740000000002</v>
      </c>
      <c r="I35" s="11">
        <f t="shared" si="20"/>
        <v>7806.9740000000002</v>
      </c>
      <c r="J35" s="11">
        <f t="shared" si="20"/>
        <v>7806.9740000000002</v>
      </c>
      <c r="K35" s="11">
        <f t="shared" si="20"/>
        <v>7806.9740000000002</v>
      </c>
      <c r="L35" s="11">
        <f t="shared" si="20"/>
        <v>7806.9740000000002</v>
      </c>
      <c r="M35" s="11">
        <f t="shared" si="20"/>
        <v>7806.9740000000002</v>
      </c>
      <c r="N35" s="11">
        <f t="shared" si="17"/>
        <v>93683.688000000009</v>
      </c>
    </row>
    <row r="36" spans="1:14" ht="24.75" customHeight="1" thickBot="1" x14ac:dyDescent="0.3">
      <c r="A36" s="4" t="s">
        <v>42</v>
      </c>
      <c r="B36" s="11">
        <v>0</v>
      </c>
      <c r="C36" s="11">
        <v>1564.53</v>
      </c>
      <c r="D36" s="11">
        <v>1686.15</v>
      </c>
      <c r="E36" s="11">
        <v>1508.21</v>
      </c>
      <c r="F36" s="11">
        <v>1384.16</v>
      </c>
      <c r="G36" s="11">
        <v>1722.23</v>
      </c>
      <c r="H36" s="11">
        <v>1446.17</v>
      </c>
      <c r="I36" s="11">
        <v>1561.54</v>
      </c>
      <c r="J36" s="11">
        <v>1620.07</v>
      </c>
      <c r="K36" s="11">
        <v>1476.11</v>
      </c>
      <c r="L36" s="11">
        <v>1525.09</v>
      </c>
      <c r="M36" s="11">
        <v>1534.73</v>
      </c>
      <c r="N36" s="11">
        <f t="shared" si="17"/>
        <v>17028.990000000002</v>
      </c>
    </row>
    <row r="37" spans="1:14" ht="24.75" customHeight="1" thickBot="1" x14ac:dyDescent="0.3">
      <c r="A37" s="4" t="s">
        <v>43</v>
      </c>
      <c r="B37" s="11">
        <v>0</v>
      </c>
      <c r="C37" s="11">
        <f>823.51+357</f>
        <v>1180.51</v>
      </c>
      <c r="D37" s="11">
        <f>887.21+384</f>
        <v>1271.21</v>
      </c>
      <c r="E37" s="11">
        <f>344+793.81</f>
        <v>1137.81</v>
      </c>
      <c r="F37" s="11">
        <f>316+728.64</f>
        <v>1044.6399999999999</v>
      </c>
      <c r="G37" s="11">
        <f>393+906.53</f>
        <v>1299.53</v>
      </c>
      <c r="H37" s="11">
        <f>330+761.21</f>
        <v>1091.21</v>
      </c>
      <c r="I37" s="11">
        <f>356+821.81</f>
        <v>1177.81</v>
      </c>
      <c r="J37" s="11">
        <f>369+852.46</f>
        <v>1221.46</v>
      </c>
      <c r="K37" s="11">
        <f>337+777.05</f>
        <v>1114.05</v>
      </c>
      <c r="L37" s="11">
        <f>348+802.75</f>
        <v>1150.75</v>
      </c>
      <c r="M37" s="11">
        <f>350+807.74</f>
        <v>1157.74</v>
      </c>
      <c r="N37" s="11">
        <f t="shared" si="17"/>
        <v>12846.72</v>
      </c>
    </row>
    <row r="38" spans="1:14" ht="24.75" customHeight="1" thickBot="1" x14ac:dyDescent="0.3">
      <c r="A38" s="4" t="s">
        <v>25</v>
      </c>
      <c r="B38" s="11">
        <v>900</v>
      </c>
      <c r="C38" s="11">
        <v>900</v>
      </c>
      <c r="D38" s="11">
        <v>900</v>
      </c>
      <c r="E38" s="11">
        <v>900</v>
      </c>
      <c r="F38" s="11">
        <v>900</v>
      </c>
      <c r="G38" s="11">
        <v>900</v>
      </c>
      <c r="H38" s="11">
        <v>900</v>
      </c>
      <c r="I38" s="11">
        <v>900</v>
      </c>
      <c r="J38" s="11">
        <v>900</v>
      </c>
      <c r="K38" s="11">
        <v>900</v>
      </c>
      <c r="L38" s="11">
        <v>900</v>
      </c>
      <c r="M38" s="11">
        <v>900</v>
      </c>
      <c r="N38" s="11">
        <f t="shared" si="17"/>
        <v>10800</v>
      </c>
    </row>
    <row r="39" spans="1:14" ht="24.75" customHeight="1" thickBot="1" x14ac:dyDescent="0.3">
      <c r="A39" s="4" t="s">
        <v>14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13696.2</v>
      </c>
      <c r="J39" s="11">
        <v>0</v>
      </c>
      <c r="K39" s="11">
        <v>0</v>
      </c>
      <c r="L39" s="11">
        <v>0</v>
      </c>
      <c r="M39" s="11">
        <v>0</v>
      </c>
      <c r="N39" s="11">
        <f t="shared" si="17"/>
        <v>13696.2</v>
      </c>
    </row>
    <row r="40" spans="1:14" ht="24" customHeight="1" thickBot="1" x14ac:dyDescent="0.3">
      <c r="A40" s="4" t="s">
        <v>10</v>
      </c>
      <c r="B40" s="11">
        <v>0</v>
      </c>
      <c r="C40" s="11">
        <v>0</v>
      </c>
      <c r="D40" s="11">
        <v>0</v>
      </c>
      <c r="E40" s="11">
        <f>14125.9</f>
        <v>14125.9</v>
      </c>
      <c r="F40" s="11">
        <f>6100.1+3095.5+7773.9</f>
        <v>16969.5</v>
      </c>
      <c r="G40" s="11">
        <f>984.4+5273.9</f>
        <v>6258.2999999999993</v>
      </c>
      <c r="H40" s="11">
        <f>1234.9</f>
        <v>1234.9000000000001</v>
      </c>
      <c r="I40" s="11">
        <v>0</v>
      </c>
      <c r="J40" s="11">
        <f>16197.2</f>
        <v>16197.2</v>
      </c>
      <c r="K40" s="11">
        <f>2213.3+15875.8+8034</f>
        <v>26123.1</v>
      </c>
      <c r="L40" s="11">
        <f>2349.3</f>
        <v>2349.3000000000002</v>
      </c>
      <c r="M40" s="11">
        <v>0</v>
      </c>
      <c r="N40" s="11">
        <f t="shared" si="17"/>
        <v>83258.2</v>
      </c>
    </row>
    <row r="41" spans="1:14" ht="22.5" customHeight="1" thickBot="1" x14ac:dyDescent="0.3">
      <c r="A41" s="9" t="s">
        <v>23</v>
      </c>
      <c r="B41" s="10">
        <f t="shared" ref="B41:M41" si="21">SUM(B26:B40)</f>
        <v>42692.549010000002</v>
      </c>
      <c r="C41" s="10">
        <f t="shared" si="21"/>
        <v>43723.039719999993</v>
      </c>
      <c r="D41" s="10">
        <f t="shared" si="21"/>
        <v>43698.933639999996</v>
      </c>
      <c r="E41" s="10">
        <f t="shared" si="21"/>
        <v>57312.613339999989</v>
      </c>
      <c r="F41" s="10">
        <f t="shared" si="21"/>
        <v>60302.312009999994</v>
      </c>
      <c r="G41" s="10">
        <f t="shared" si="21"/>
        <v>49875.607439999992</v>
      </c>
      <c r="H41" s="10">
        <f t="shared" si="21"/>
        <v>48129.577499999992</v>
      </c>
      <c r="I41" s="10">
        <f t="shared" si="21"/>
        <v>57145.263269999996</v>
      </c>
      <c r="J41" s="10">
        <f t="shared" si="21"/>
        <v>59573.503599999996</v>
      </c>
      <c r="K41" s="10">
        <f t="shared" si="21"/>
        <v>69380.846900000004</v>
      </c>
      <c r="L41" s="10">
        <f t="shared" si="21"/>
        <v>45574.512849999992</v>
      </c>
      <c r="M41" s="10">
        <f t="shared" si="21"/>
        <v>44307.160149999996</v>
      </c>
      <c r="N41" s="10">
        <f>SUM(B41:M41)</f>
        <v>621715.91943000001</v>
      </c>
    </row>
    <row r="42" spans="1:14" ht="19.95" customHeight="1" thickBot="1" x14ac:dyDescent="0.3">
      <c r="A42" s="4" t="s">
        <v>5</v>
      </c>
      <c r="B42" s="18">
        <f t="shared" ref="B42:N42" si="22">B16-B41</f>
        <v>12097.820989999993</v>
      </c>
      <c r="C42" s="18">
        <f t="shared" si="22"/>
        <v>18444.860280000008</v>
      </c>
      <c r="D42" s="18">
        <f t="shared" si="22"/>
        <v>11968.296360000008</v>
      </c>
      <c r="E42" s="18">
        <f t="shared" si="22"/>
        <v>-12931.393339999981</v>
      </c>
      <c r="F42" s="18">
        <f t="shared" si="22"/>
        <v>673.96799000000465</v>
      </c>
      <c r="G42" s="18">
        <f t="shared" si="22"/>
        <v>924.08256000001711</v>
      </c>
      <c r="H42" s="18">
        <f t="shared" si="22"/>
        <v>15445.612500000003</v>
      </c>
      <c r="I42" s="18">
        <f t="shared" si="22"/>
        <v>-431.35326999999961</v>
      </c>
      <c r="J42" s="18">
        <f t="shared" si="22"/>
        <v>-7055.4435999999987</v>
      </c>
      <c r="K42" s="18">
        <f t="shared" si="22"/>
        <v>-11835.676900000006</v>
      </c>
      <c r="L42" s="18">
        <f t="shared" si="22"/>
        <v>7578.3471500000087</v>
      </c>
      <c r="M42" s="18">
        <f t="shared" si="22"/>
        <v>46770.599849999999</v>
      </c>
      <c r="N42" s="11">
        <f t="shared" si="22"/>
        <v>81649.720570000005</v>
      </c>
    </row>
    <row r="43" spans="1:14" ht="23.25" customHeight="1" thickBot="1" x14ac:dyDescent="0.3">
      <c r="A43" s="4" t="s">
        <v>7</v>
      </c>
      <c r="B43" s="14">
        <f>B5+B42</f>
        <v>-560346.85901000001</v>
      </c>
      <c r="C43" s="19">
        <f>B43+C42</f>
        <v>-541901.99872999999</v>
      </c>
      <c r="D43" s="19">
        <f>C43+D42</f>
        <v>-529933.70236999996</v>
      </c>
      <c r="E43" s="19">
        <f t="shared" ref="E43:G43" si="23">D43+E42</f>
        <v>-542865.09570999991</v>
      </c>
      <c r="F43" s="19">
        <f t="shared" si="23"/>
        <v>-542191.12771999987</v>
      </c>
      <c r="G43" s="19">
        <f t="shared" si="23"/>
        <v>-541267.04515999986</v>
      </c>
      <c r="H43" s="19">
        <f t="shared" ref="H43" si="24">G43+H42</f>
        <v>-525821.43265999982</v>
      </c>
      <c r="I43" s="19">
        <f t="shared" ref="I43" si="25">H43+I42</f>
        <v>-526252.78592999978</v>
      </c>
      <c r="J43" s="19">
        <f t="shared" ref="J43" si="26">I43+J42</f>
        <v>-533308.22952999978</v>
      </c>
      <c r="K43" s="19">
        <f t="shared" ref="K43" si="27">J43+K42</f>
        <v>-545143.90642999974</v>
      </c>
      <c r="L43" s="19">
        <f t="shared" ref="L43" si="28">K43+L42</f>
        <v>-537565.5592799997</v>
      </c>
      <c r="M43" s="19">
        <f t="shared" ref="M43" si="29">L43+M42</f>
        <v>-490794.9594299997</v>
      </c>
      <c r="N43" s="18">
        <f>N5-N41+N16</f>
        <v>-490794.95942999993</v>
      </c>
    </row>
    <row r="44" spans="1:14" ht="23.25" customHeight="1" thickBot="1" x14ac:dyDescent="0.3">
      <c r="A44" s="4" t="s">
        <v>44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71125.34</v>
      </c>
      <c r="J44" s="11">
        <v>0</v>
      </c>
      <c r="K44" s="11">
        <v>0</v>
      </c>
      <c r="L44" s="11">
        <v>0</v>
      </c>
      <c r="M44" s="11">
        <v>0</v>
      </c>
      <c r="N44" s="14">
        <f>SUM(B44:M44)</f>
        <v>71125.34</v>
      </c>
    </row>
    <row r="45" spans="1:14" ht="20.399999999999999" customHeight="1" thickBot="1" x14ac:dyDescent="0.3">
      <c r="A45" s="15" t="s">
        <v>11</v>
      </c>
      <c r="B45" s="20">
        <f>B6+B16-B7</f>
        <v>-308067.77999999997</v>
      </c>
      <c r="C45" s="20">
        <f>C6+C16-C7</f>
        <v>-305400.51999999996</v>
      </c>
      <c r="D45" s="20">
        <f>D6+D16-D7</f>
        <v>-307433.66999999993</v>
      </c>
      <c r="E45" s="20">
        <f t="shared" ref="E45:H45" si="30">E6+E16-E7</f>
        <v>-320752.8299999999</v>
      </c>
      <c r="F45" s="20">
        <f t="shared" si="30"/>
        <v>-317614.61999999988</v>
      </c>
      <c r="G45" s="20">
        <f t="shared" si="30"/>
        <v>-324515.30999999988</v>
      </c>
      <c r="H45" s="20">
        <f t="shared" si="30"/>
        <v>-318710.71999999986</v>
      </c>
      <c r="I45" s="20">
        <f>I6+I16-I7+I44</f>
        <v>-252144.85999999984</v>
      </c>
      <c r="J45" s="20">
        <f t="shared" ref="J45:M45" si="31">J6+J16-J7+J44</f>
        <v>-257397.39999999985</v>
      </c>
      <c r="K45" s="20">
        <f t="shared" si="31"/>
        <v>-257622.82999999987</v>
      </c>
      <c r="L45" s="20">
        <f t="shared" si="31"/>
        <v>-262047.31999999986</v>
      </c>
      <c r="M45" s="20">
        <f t="shared" si="31"/>
        <v>-226963.00999999989</v>
      </c>
      <c r="N45" s="17">
        <f>N6+N16-N7+N44</f>
        <v>-226963.00999999986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2025-03-03T09:16:18Z</cp:lastPrinted>
  <dcterms:created xsi:type="dcterms:W3CDTF">2011-06-06T03:25:48Z</dcterms:created>
  <dcterms:modified xsi:type="dcterms:W3CDTF">2025-03-03T09:39:09Z</dcterms:modified>
</cp:coreProperties>
</file>