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L37" i="1" l="1"/>
  <c r="M37" i="1" l="1"/>
  <c r="M35" i="1" l="1"/>
  <c r="L35" i="1"/>
  <c r="K35" i="1"/>
  <c r="K37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37" i="1" l="1"/>
  <c r="J35" i="1" l="1"/>
  <c r="I35" i="1"/>
  <c r="H35" i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33" i="1"/>
  <c r="I33" i="1"/>
  <c r="J33" i="1"/>
  <c r="H28" i="1" l="1"/>
  <c r="I28" i="1"/>
  <c r="J28" i="1"/>
  <c r="H25" i="1"/>
  <c r="I25" i="1"/>
  <c r="J25" i="1"/>
  <c r="H24" i="1"/>
  <c r="I24" i="1"/>
  <c r="J24" i="1"/>
  <c r="G29" i="1" l="1"/>
  <c r="F37" i="1" l="1"/>
  <c r="G35" i="1" l="1"/>
  <c r="F35" i="1"/>
  <c r="E35" i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G33" i="1"/>
  <c r="E28" i="1"/>
  <c r="F28" i="1"/>
  <c r="G28" i="1"/>
  <c r="E25" i="1"/>
  <c r="F25" i="1"/>
  <c r="G25" i="1"/>
  <c r="E24" i="1"/>
  <c r="F24" i="1"/>
  <c r="G24" i="1"/>
  <c r="D35" i="1" l="1"/>
  <c r="C35" i="1"/>
  <c r="D37" i="1" l="1"/>
  <c r="C29" i="1" l="1"/>
  <c r="N35" i="1" l="1"/>
  <c r="D27" i="1" l="1"/>
  <c r="D16" i="1"/>
  <c r="D26" i="1"/>
  <c r="D8" i="1"/>
  <c r="C27" i="1" l="1"/>
  <c r="C16" i="1"/>
  <c r="C26" i="1"/>
  <c r="C8" i="1"/>
  <c r="B27" i="1" l="1"/>
  <c r="B16" i="1"/>
  <c r="B26" i="1"/>
  <c r="B8" i="1"/>
  <c r="C33" i="1"/>
  <c r="D33" i="1"/>
  <c r="C28" i="1"/>
  <c r="D28" i="1"/>
  <c r="C25" i="1"/>
  <c r="D25" i="1"/>
  <c r="C24" i="1"/>
  <c r="D24" i="1"/>
  <c r="N34" i="1"/>
  <c r="B33" i="1" l="1"/>
  <c r="B28" i="1"/>
  <c r="B25" i="1"/>
  <c r="B24" i="1"/>
  <c r="N25" i="1" l="1"/>
  <c r="N26" i="1"/>
  <c r="N27" i="1"/>
  <c r="N28" i="1"/>
  <c r="N29" i="1"/>
  <c r="N30" i="1"/>
  <c r="N31" i="1"/>
  <c r="N32" i="1"/>
  <c r="N33" i="1"/>
  <c r="N36" i="1"/>
  <c r="N37" i="1"/>
  <c r="N24" i="1"/>
  <c r="N6" i="1" l="1"/>
  <c r="N5" i="1"/>
  <c r="N8" i="1" l="1"/>
  <c r="N14" i="1"/>
  <c r="N13" i="1"/>
  <c r="N12" i="1"/>
  <c r="N11" i="1"/>
  <c r="N10" i="1"/>
  <c r="N9" i="1"/>
  <c r="N17" i="1" l="1"/>
  <c r="N18" i="1"/>
  <c r="N19" i="1"/>
  <c r="N20" i="1"/>
  <c r="N21" i="1"/>
  <c r="N22" i="1"/>
  <c r="N16" i="1"/>
  <c r="K15" i="1"/>
  <c r="L15" i="1"/>
  <c r="M15" i="1"/>
  <c r="K7" i="1"/>
  <c r="L7" i="1"/>
  <c r="M7" i="1"/>
  <c r="M38" i="1" l="1"/>
  <c r="M39" i="1" s="1"/>
  <c r="K38" i="1"/>
  <c r="L38" i="1" l="1"/>
  <c r="L39" i="1" s="1"/>
  <c r="K39" i="1"/>
  <c r="J7" i="1"/>
  <c r="H15" i="1"/>
  <c r="J15" i="1"/>
  <c r="I7" i="1"/>
  <c r="J38" i="1" l="1"/>
  <c r="J39" i="1" s="1"/>
  <c r="I15" i="1"/>
  <c r="H7" i="1"/>
  <c r="H38" i="1" l="1"/>
  <c r="H39" i="1" s="1"/>
  <c r="I38" i="1"/>
  <c r="E15" i="1"/>
  <c r="F15" i="1"/>
  <c r="G15" i="1"/>
  <c r="E7" i="1"/>
  <c r="F7" i="1"/>
  <c r="G7" i="1"/>
  <c r="D15" i="1"/>
  <c r="D38" i="1" s="1"/>
  <c r="D39" i="1" s="1"/>
  <c r="D7" i="1"/>
  <c r="C15" i="1"/>
  <c r="C38" i="1" s="1"/>
  <c r="C7" i="1"/>
  <c r="B15" i="1"/>
  <c r="B38" i="1" s="1"/>
  <c r="B7" i="1"/>
  <c r="G38" i="1" l="1"/>
  <c r="G39" i="1" s="1"/>
  <c r="N7" i="1"/>
  <c r="E38" i="1"/>
  <c r="E39" i="1" s="1"/>
  <c r="N15" i="1"/>
  <c r="I39" i="1"/>
  <c r="F38" i="1"/>
  <c r="F39" i="1" s="1"/>
  <c r="B41" i="1"/>
  <c r="C6" i="1" s="1"/>
  <c r="C41" i="1" s="1"/>
  <c r="N41" i="1" l="1"/>
  <c r="N38" i="1"/>
  <c r="C39" i="1"/>
  <c r="D6" i="1"/>
  <c r="D41" i="1" s="1"/>
  <c r="N39" i="1" l="1"/>
  <c r="N40" i="1" s="1"/>
  <c r="E6" i="1"/>
  <c r="E41" i="1" s="1"/>
  <c r="B39" i="1"/>
  <c r="B40" i="1" s="1"/>
  <c r="C5" i="1" s="1"/>
  <c r="C40" i="1" s="1"/>
  <c r="F6" i="1" l="1"/>
  <c r="D5" i="1"/>
  <c r="D40" i="1" s="1"/>
  <c r="F41" i="1" l="1"/>
  <c r="G6" i="1" s="1"/>
  <c r="G41" i="1" s="1"/>
  <c r="E5" i="1"/>
  <c r="H6" i="1" l="1"/>
  <c r="H41" i="1" s="1"/>
  <c r="I6" i="1" s="1"/>
  <c r="I41" i="1" s="1"/>
  <c r="J6" i="1" s="1"/>
  <c r="J41" i="1" s="1"/>
  <c r="E40" i="1"/>
  <c r="F5" i="1" s="1"/>
  <c r="F40" i="1" s="1"/>
  <c r="G5" i="1" s="1"/>
  <c r="G40" i="1" s="1"/>
  <c r="K6" i="1" l="1"/>
  <c r="K41" i="1" s="1"/>
  <c r="H5" i="1"/>
  <c r="H40" i="1" s="1"/>
  <c r="L6" i="1" l="1"/>
  <c r="L41" i="1" s="1"/>
  <c r="I5" i="1"/>
  <c r="I40" i="1" s="1"/>
  <c r="M6" i="1" l="1"/>
  <c r="M41" i="1" s="1"/>
  <c r="J5" i="1"/>
  <c r="J40" i="1" s="1"/>
  <c r="K5" i="1" l="1"/>
  <c r="K40" i="1" s="1"/>
  <c r="L5" i="1" l="1"/>
  <c r="L40" i="1" s="1"/>
  <c r="M5" i="1" l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<sst xmlns="http://schemas.openxmlformats.org/spreadsheetml/2006/main" count="52" uniqueCount="44">
  <si>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</si>
  <si>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</si>
  <si>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</si>
  <si>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</si>
  <si>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</si>
  <si>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</si>
  <si>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</si>
  <si>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</si>
  <si>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</si>
  <si>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</si>
  <si>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</si>
  <si>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</si>
  <si>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</si>
  <si>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</si>
  <si>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</si>
  <si>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</si>
  <si>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</si>
  <si>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</si>
  <si>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</si>
  <si>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</si>
  <si>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</si>
  <si>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</si>
  <si>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</si>
  <si>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</si>
  <si>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</si>
  <si>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</si>
  <si>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</si>
  <si>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>Тех.обслуживание ОДПУ</t>
  </si>
  <si>
    <t>Январь 2024г.</t>
  </si>
  <si>
    <t>Февраль 2024г.</t>
  </si>
  <si>
    <t>Март 2024г.</t>
  </si>
  <si>
    <t>Апрель 2024г.</t>
  </si>
  <si>
    <t>Май 2024г.</t>
  </si>
  <si>
    <t>Июнь 2024г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</si>
  <si>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</si>
  <si>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</si>
  <si>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</si>
  <si>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</si>
  <si>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</si>
  <si>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</si>
  <si>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</si>
  <si>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</si>
  <si>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</si>
  <si>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 xml:space="preserve">                 ОТЧЕТ по дому Матросова, 29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</si>
</sst>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topLeftCell="A28" zoomScale="75" workbookViewId="0">
      <selection activeCell="I36" sqref="I36"/>
    </sheetView>
  </sheetViews>
  <sheetFormatPr defaultRowHeight="13.2" x14ac:dyDescent="0.25"/>
  <cols>
    <col min="1" max="1" width="58.6640625" customWidth="1"/>
    <col min="2" max="2" width="14.33203125" customWidth="1"/>
    <col min="3" max="3" width="14.6640625" customWidth="1"/>
    <col min="4" max="5" width="13.44140625" customWidth="1"/>
    <col min="6" max="6" width="14.5546875" customWidth="1"/>
    <col min="7" max="7" width="14.109375" customWidth="1"/>
    <col min="8" max="8" width="13.88671875" customWidth="1"/>
    <col min="9" max="9" width="15.33203125" customWidth="1"/>
    <col min="10" max="13" width="14.5546875" customWidth="1"/>
    <col min="14" max="14" width="16.109375" customWidth="1"/>
    <col min="23" max="23" width="0" hidden="1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48883.26</v>
      </c>
      <c r="C5" s="8">
        <f t="shared" ref="C5:D6" si="0">B40</f>
        <v>57182.987109999987</v>
      </c>
      <c r="D5" s="8">
        <f t="shared" si="0"/>
        <v>62198.494089999986</v>
      </c>
      <c r="E5" s="8">
        <f t="shared" ref="E5:E6" si="1">D40</f>
        <v>76547.013719999988</v>
      </c>
      <c r="F5" s="8">
        <f t="shared" ref="F5:F6" si="2">E40</f>
        <v>125195.42282999998</v>
      </c>
      <c r="G5" s="8">
        <f t="shared" ref="G5:G6" si="3">F40</f>
        <v>131776.68983999998</v>
      </c>
      <c r="H5" s="8">
        <f t="shared" ref="H5:H6" si="4">G40</f>
        <v>141668.57058999999</v>
      </c>
      <c r="I5" s="8">
        <f t="shared" ref="I5:I6" si="5">H40</f>
        <v>163939.84003999998</v>
      </c>
      <c r="J5" s="8">
        <f t="shared" ref="J5:J6" si="6">I40</f>
        <v>175604.41426999998</v>
      </c>
      <c r="K5" s="8">
        <f t="shared" ref="K5:K6" si="7">J40</f>
        <v>190747.27249999996</v>
      </c>
      <c r="L5" s="8">
        <f t="shared" ref="L5:L6" si="8">K40</f>
        <v>177422.14832999997</v>
      </c>
      <c r="M5" s="8">
        <f t="shared" ref="M5:M6" si="9">L40</f>
        <v>175464.97099999996</v>
      </c>
      <c r="N5" s="8">
        <f>B5</f>
        <v>48883.26</v>
      </c>
    </row>
    <row r="6" spans="1:18" ht="21" customHeight="1" thickBot="1" x14ac:dyDescent="0.3">
      <c r="A6" s="7" t="s">
        <v>13</v>
      </c>
      <c r="B6" s="8">
        <v>-128115.8</v>
      </c>
      <c r="C6" s="8">
        <f t="shared" si="0"/>
        <v>-134096.35</v>
      </c>
      <c r="D6" s="8">
        <f t="shared" si="0"/>
        <v>-134817.32</v>
      </c>
      <c r="E6" s="8">
        <f t="shared" si="1"/>
        <v>-133265.57</v>
      </c>
      <c r="F6" s="8">
        <f t="shared" si="2"/>
        <v>-92788.260000000009</v>
      </c>
      <c r="G6" s="8">
        <f t="shared" si="3"/>
        <v>-91261.88</v>
      </c>
      <c r="H6" s="8">
        <f t="shared" si="4"/>
        <v>-90296.68</v>
      </c>
      <c r="I6" s="8">
        <f t="shared" si="5"/>
        <v>-79942.209999999992</v>
      </c>
      <c r="J6" s="8">
        <f t="shared" si="6"/>
        <v>-78656.25999999998</v>
      </c>
      <c r="K6" s="8">
        <f t="shared" si="7"/>
        <v>-72518.109999999986</v>
      </c>
      <c r="L6" s="8">
        <f t="shared" si="8"/>
        <v>-74628.879999999976</v>
      </c>
      <c r="M6" s="8">
        <f t="shared" si="9"/>
        <v>-74398.129999999976</v>
      </c>
      <c r="N6" s="8">
        <f>B6</f>
        <v>-128115.8</v>
      </c>
    </row>
    <row r="7" spans="1:18" ht="20.25" customHeight="1" thickBot="1" x14ac:dyDescent="0.3">
      <c r="A7" s="9" t="s">
        <v>12</v>
      </c>
      <c r="B7" s="10">
        <f>SUM(B8:B14)</f>
        <v>38029.629999999997</v>
      </c>
      <c r="C7" s="10">
        <f>SUM(C8:C14)</f>
        <v>35357.040000000001</v>
      </c>
      <c r="D7" s="10">
        <f>SUM(D8:D14)</f>
        <v>39459.790000000008</v>
      </c>
      <c r="E7" s="10">
        <f t="shared" ref="E7:M7" si="10">SUM(E8:E14)</f>
        <v>35357.03</v>
      </c>
      <c r="F7" s="10">
        <f t="shared" si="10"/>
        <v>35357.03</v>
      </c>
      <c r="G7" s="10">
        <f t="shared" si="10"/>
        <v>35877.25</v>
      </c>
      <c r="H7" s="10">
        <f t="shared" si="10"/>
        <v>37941.649999999994</v>
      </c>
      <c r="I7" s="10">
        <f t="shared" si="10"/>
        <v>36659.589999999997</v>
      </c>
      <c r="J7" s="10">
        <f t="shared" si="10"/>
        <v>36659.589999999997</v>
      </c>
      <c r="K7" s="10">
        <f t="shared" si="10"/>
        <v>36659.589999999997</v>
      </c>
      <c r="L7" s="10">
        <f t="shared" si="10"/>
        <v>34970.109999999993</v>
      </c>
      <c r="M7" s="10">
        <f t="shared" si="10"/>
        <v>35605.429999999993</v>
      </c>
      <c r="N7" s="10">
        <f>SUM(B7:M7)</f>
        <v>437933.72999999992</v>
      </c>
    </row>
    <row r="8" spans="1:18" ht="24.75" customHeight="1" thickBot="1" x14ac:dyDescent="0.3">
      <c r="A8" s="4" t="s">
        <v>25</v>
      </c>
      <c r="B8" s="11">
        <f t="shared" ref="B8:G8" si="11">31051.62+1470.62</f>
        <v>32522.239999999998</v>
      </c>
      <c r="C8" s="11">
        <f t="shared" si="11"/>
        <v>32522.239999999998</v>
      </c>
      <c r="D8" s="11">
        <f t="shared" si="11"/>
        <v>32522.239999999998</v>
      </c>
      <c r="E8" s="11">
        <f t="shared" si="11"/>
        <v>32522.239999999998</v>
      </c>
      <c r="F8" s="11">
        <f t="shared" si="11"/>
        <v>32522.239999999998</v>
      </c>
      <c r="G8" s="11">
        <f t="shared" si="11"/>
        <v>32522.239999999998</v>
      </c>
      <c r="H8" s="11">
        <f t="shared" ref="H8:M8" si="12">31051.62+1470.62</f>
        <v>32522.239999999998</v>
      </c>
      <c r="I8" s="11">
        <f t="shared" si="12"/>
        <v>32522.239999999998</v>
      </c>
      <c r="J8" s="11">
        <f t="shared" si="12"/>
        <v>32522.239999999998</v>
      </c>
      <c r="K8" s="11">
        <f t="shared" si="12"/>
        <v>32522.239999999998</v>
      </c>
      <c r="L8" s="11">
        <f t="shared" si="12"/>
        <v>32522.239999999998</v>
      </c>
      <c r="M8" s="11">
        <f t="shared" si="12"/>
        <v>32522.239999999998</v>
      </c>
      <c r="N8" s="11">
        <f t="shared" ref="N8:N16" si="13">SUM(B8:M8)</f>
        <v>390266.87999999995</v>
      </c>
    </row>
    <row r="9" spans="1:18" ht="24.75" customHeight="1" thickBot="1" x14ac:dyDescent="0.3">
      <c r="A9" s="4" t="s">
        <v>16</v>
      </c>
      <c r="B9" s="11">
        <v>933.52</v>
      </c>
      <c r="C9" s="11">
        <v>0</v>
      </c>
      <c r="D9" s="11">
        <v>4102.76</v>
      </c>
      <c r="E9" s="11">
        <v>0</v>
      </c>
      <c r="F9" s="11">
        <v>0</v>
      </c>
      <c r="G9" s="11">
        <v>0</v>
      </c>
      <c r="H9" s="11">
        <v>1282.06</v>
      </c>
      <c r="I9" s="11">
        <v>0</v>
      </c>
      <c r="J9" s="11">
        <v>0</v>
      </c>
      <c r="K9" s="11">
        <v>0</v>
      </c>
      <c r="L9" s="11">
        <v>-1562.37</v>
      </c>
      <c r="M9" s="11">
        <v>0</v>
      </c>
      <c r="N9" s="11">
        <f t="shared" si="13"/>
        <v>4755.97</v>
      </c>
    </row>
    <row r="10" spans="1:18" ht="24.75" customHeight="1" thickBot="1" x14ac:dyDescent="0.3">
      <c r="A10" s="4" t="s">
        <v>17</v>
      </c>
      <c r="B10" s="11">
        <v>114.02</v>
      </c>
      <c r="C10" s="11">
        <v>114.02</v>
      </c>
      <c r="D10" s="11">
        <v>114.01</v>
      </c>
      <c r="E10" s="11">
        <v>114.01</v>
      </c>
      <c r="F10" s="11">
        <v>114.01</v>
      </c>
      <c r="G10" s="11">
        <v>114.01</v>
      </c>
      <c r="H10" s="11">
        <v>125.94</v>
      </c>
      <c r="I10" s="11">
        <v>125.94</v>
      </c>
      <c r="J10" s="11">
        <v>125.94</v>
      </c>
      <c r="K10" s="11">
        <v>125.94</v>
      </c>
      <c r="L10" s="11">
        <v>125.94</v>
      </c>
      <c r="M10" s="11">
        <v>125.94</v>
      </c>
      <c r="N10" s="11">
        <f t="shared" si="13"/>
        <v>1439.7200000000003</v>
      </c>
    </row>
    <row r="11" spans="1:18" ht="24.75" customHeight="1" thickBot="1" x14ac:dyDescent="0.3">
      <c r="A11" s="4" t="s">
        <v>18</v>
      </c>
      <c r="B11" s="11">
        <v>1739.07</v>
      </c>
      <c r="C11" s="11">
        <v>0</v>
      </c>
      <c r="D11" s="11">
        <v>0</v>
      </c>
      <c r="E11" s="11">
        <v>0</v>
      </c>
      <c r="F11" s="11">
        <v>0</v>
      </c>
      <c r="G11" s="11">
        <v>520.22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si="13"/>
        <v>2259.29</v>
      </c>
    </row>
    <row r="12" spans="1:18" ht="24.75" customHeight="1" thickBot="1" x14ac:dyDescent="0.3">
      <c r="A12" s="4" t="s">
        <v>24</v>
      </c>
      <c r="B12" s="11">
        <v>219.98</v>
      </c>
      <c r="C12" s="11">
        <v>219.98</v>
      </c>
      <c r="D12" s="11">
        <v>219.98</v>
      </c>
      <c r="E12" s="11">
        <v>219.98</v>
      </c>
      <c r="F12" s="11">
        <v>219.98</v>
      </c>
      <c r="G12" s="11">
        <v>219.98</v>
      </c>
      <c r="H12" s="11">
        <v>254.21</v>
      </c>
      <c r="I12" s="11">
        <v>254.21</v>
      </c>
      <c r="J12" s="11">
        <v>254.21</v>
      </c>
      <c r="K12" s="11">
        <v>254.21</v>
      </c>
      <c r="L12" s="11">
        <v>127.1</v>
      </c>
      <c r="M12" s="11">
        <v>-799.95</v>
      </c>
      <c r="N12" s="11">
        <f t="shared" si="13"/>
        <v>1663.8699999999997</v>
      </c>
    </row>
    <row r="13" spans="1:18" ht="24.75" customHeight="1" thickBot="1" x14ac:dyDescent="0.3">
      <c r="A13" s="4" t="s">
        <v>41</v>
      </c>
      <c r="B13" s="11">
        <v>1900.8</v>
      </c>
      <c r="C13" s="11">
        <v>1900.8</v>
      </c>
      <c r="D13" s="11">
        <v>1900.8</v>
      </c>
      <c r="E13" s="11">
        <v>1900.8</v>
      </c>
      <c r="F13" s="11">
        <v>1900.8</v>
      </c>
      <c r="G13" s="11">
        <v>1900.8</v>
      </c>
      <c r="H13" s="11">
        <v>3157.2</v>
      </c>
      <c r="I13" s="11">
        <v>3157.2</v>
      </c>
      <c r="J13" s="11">
        <v>3157.2</v>
      </c>
      <c r="K13" s="11">
        <v>3157.2</v>
      </c>
      <c r="L13" s="11">
        <v>3157.2</v>
      </c>
      <c r="M13" s="11">
        <v>3157.2</v>
      </c>
      <c r="N13" s="11">
        <f t="shared" si="13"/>
        <v>30348.000000000004</v>
      </c>
    </row>
    <row r="14" spans="1:18" ht="24.75" customHeight="1" thickBot="1" x14ac:dyDescent="0.3">
      <c r="A14" s="4" t="s">
        <v>14</v>
      </c>
      <c r="B14" s="11">
        <v>600</v>
      </c>
      <c r="C14" s="11">
        <v>600</v>
      </c>
      <c r="D14" s="11">
        <v>600</v>
      </c>
      <c r="E14" s="11">
        <v>600</v>
      </c>
      <c r="F14" s="11">
        <v>600</v>
      </c>
      <c r="G14" s="11">
        <v>600</v>
      </c>
      <c r="H14" s="11">
        <v>600</v>
      </c>
      <c r="I14" s="11">
        <v>600</v>
      </c>
      <c r="J14" s="11">
        <v>600</v>
      </c>
      <c r="K14" s="11">
        <v>600</v>
      </c>
      <c r="L14" s="11">
        <v>600</v>
      </c>
      <c r="M14" s="11">
        <v>600</v>
      </c>
      <c r="N14" s="11">
        <f t="shared" si="13"/>
        <v>7200</v>
      </c>
    </row>
    <row r="15" spans="1:18" ht="20.25" customHeight="1" thickBot="1" x14ac:dyDescent="0.3">
      <c r="A15" s="12" t="s">
        <v>8</v>
      </c>
      <c r="B15" s="13">
        <f>SUM(B16:B22)</f>
        <v>32049.079999999991</v>
      </c>
      <c r="C15" s="13">
        <f>SUM(C16:C22)</f>
        <v>34636.07</v>
      </c>
      <c r="D15" s="13">
        <f>SUM(D16:D22)</f>
        <v>41011.540000000008</v>
      </c>
      <c r="E15" s="13">
        <f t="shared" ref="E15:M15" si="14">SUM(E16:E22)</f>
        <v>75834.34</v>
      </c>
      <c r="F15" s="13">
        <f t="shared" si="14"/>
        <v>36883.410000000003</v>
      </c>
      <c r="G15" s="13">
        <f t="shared" si="14"/>
        <v>36842.450000000004</v>
      </c>
      <c r="H15" s="13">
        <f t="shared" si="14"/>
        <v>48296.12</v>
      </c>
      <c r="I15" s="13">
        <f t="shared" si="14"/>
        <v>37945.54</v>
      </c>
      <c r="J15" s="13">
        <f t="shared" si="14"/>
        <v>42797.739999999983</v>
      </c>
      <c r="K15" s="13">
        <f t="shared" si="14"/>
        <v>34548.82</v>
      </c>
      <c r="L15" s="13">
        <f t="shared" si="14"/>
        <v>35200.859999999993</v>
      </c>
      <c r="M15" s="13">
        <f t="shared" si="14"/>
        <v>35454.51</v>
      </c>
      <c r="N15" s="13">
        <f>SUM(B15:M15)</f>
        <v>491500.48</v>
      </c>
    </row>
    <row r="16" spans="1:18" ht="24" customHeight="1" thickBot="1" x14ac:dyDescent="0.3">
      <c r="A16" s="4" t="s">
        <v>26</v>
      </c>
      <c r="B16" s="11">
        <f>26831.92+1301.28</f>
        <v>28133.199999999997</v>
      </c>
      <c r="C16" s="11">
        <f>28721.41+1363.57</f>
        <v>30084.98</v>
      </c>
      <c r="D16" s="11">
        <f>36080.73+1623.81</f>
        <v>37704.54</v>
      </c>
      <c r="E16" s="11">
        <f>65583.45+1223.47</f>
        <v>66806.92</v>
      </c>
      <c r="F16" s="11">
        <f>32815.88+1283.98</f>
        <v>34099.86</v>
      </c>
      <c r="G16" s="11">
        <f>30761.29+301.81+2986.2</f>
        <v>34049.300000000003</v>
      </c>
      <c r="H16" s="11">
        <f>42069.02+1836.3</f>
        <v>43905.32</v>
      </c>
      <c r="I16" s="11">
        <f>31820.83+1408.49</f>
        <v>33229.32</v>
      </c>
      <c r="J16" s="11">
        <f>36576.59+1544.02</f>
        <v>38120.609999999993</v>
      </c>
      <c r="K16" s="11">
        <f>28925+1367.78</f>
        <v>30292.78</v>
      </c>
      <c r="L16" s="11">
        <f>30408.53+1361.96</f>
        <v>31770.489999999998</v>
      </c>
      <c r="M16" s="11">
        <f>29419.78+1475.99</f>
        <v>30895.77</v>
      </c>
      <c r="N16" s="11">
        <f t="shared" si="13"/>
        <v>439093.08999999997</v>
      </c>
    </row>
    <row r="17" spans="1:15" ht="26.25" customHeight="1" thickBot="1" x14ac:dyDescent="0.3">
      <c r="A17" s="4" t="s">
        <v>16</v>
      </c>
      <c r="B17" s="11">
        <v>14.01</v>
      </c>
      <c r="C17" s="11">
        <v>752.23</v>
      </c>
      <c r="D17" s="11">
        <v>249.98</v>
      </c>
      <c r="E17" s="11">
        <v>3743.52</v>
      </c>
      <c r="F17" s="11">
        <v>111.06</v>
      </c>
      <c r="G17" s="11">
        <v>260.36</v>
      </c>
      <c r="H17" s="11">
        <v>204.05</v>
      </c>
      <c r="I17" s="11">
        <v>1033.3900000000001</v>
      </c>
      <c r="J17" s="11">
        <v>121.27</v>
      </c>
      <c r="K17" s="11">
        <v>15.42</v>
      </c>
      <c r="L17" s="11">
        <v>18.010000000000002</v>
      </c>
      <c r="M17" s="11">
        <v>31.93</v>
      </c>
      <c r="N17" s="11">
        <f t="shared" ref="N17:N22" si="15">SUM(B17:M17)</f>
        <v>6555.2300000000014</v>
      </c>
    </row>
    <row r="18" spans="1:15" ht="26.25" customHeight="1" thickBot="1" x14ac:dyDescent="0.3">
      <c r="A18" s="4" t="s">
        <v>17</v>
      </c>
      <c r="B18" s="11">
        <v>1.76</v>
      </c>
      <c r="C18" s="11">
        <v>0</v>
      </c>
      <c r="D18" s="11">
        <v>2.9</v>
      </c>
      <c r="E18" s="11">
        <v>278.72000000000003</v>
      </c>
      <c r="F18" s="11">
        <v>19.649999999999999</v>
      </c>
      <c r="G18" s="11">
        <v>14.78</v>
      </c>
      <c r="H18" s="11">
        <v>12.73</v>
      </c>
      <c r="I18" s="11">
        <v>5.31</v>
      </c>
      <c r="J18" s="11">
        <v>11.07</v>
      </c>
      <c r="K18" s="11">
        <v>0</v>
      </c>
      <c r="L18" s="11">
        <v>6.44</v>
      </c>
      <c r="M18" s="11">
        <v>19.88</v>
      </c>
      <c r="N18" s="11">
        <f t="shared" si="15"/>
        <v>373.24</v>
      </c>
    </row>
    <row r="19" spans="1:15" ht="26.25" customHeight="1" thickBot="1" x14ac:dyDescent="0.3">
      <c r="A19" s="4" t="s">
        <v>18</v>
      </c>
      <c r="B19" s="11">
        <v>104.78</v>
      </c>
      <c r="C19" s="11">
        <v>1456.53</v>
      </c>
      <c r="D19" s="11">
        <v>264.94</v>
      </c>
      <c r="E19" s="11">
        <v>1581.48</v>
      </c>
      <c r="F19" s="11">
        <v>245.73</v>
      </c>
      <c r="G19" s="11">
        <v>71.58</v>
      </c>
      <c r="H19" s="11">
        <v>663.6</v>
      </c>
      <c r="I19" s="11">
        <v>114.74</v>
      </c>
      <c r="J19" s="11">
        <v>210.74</v>
      </c>
      <c r="K19" s="11">
        <v>26.12</v>
      </c>
      <c r="L19" s="11">
        <v>29.11</v>
      </c>
      <c r="M19" s="11">
        <v>93.05</v>
      </c>
      <c r="N19" s="11">
        <f t="shared" si="15"/>
        <v>4862.3999999999996</v>
      </c>
    </row>
    <row r="20" spans="1:15" ht="26.25" customHeight="1" thickBot="1" x14ac:dyDescent="0.3">
      <c r="A20" s="4" t="s">
        <v>24</v>
      </c>
      <c r="B20" s="11">
        <v>196.64</v>
      </c>
      <c r="C20" s="11">
        <v>199.93</v>
      </c>
      <c r="D20" s="11">
        <v>252.69</v>
      </c>
      <c r="E20" s="11">
        <v>457.27</v>
      </c>
      <c r="F20" s="11">
        <v>230.22</v>
      </c>
      <c r="G20" s="11">
        <v>217.35</v>
      </c>
      <c r="H20" s="11">
        <v>297.22000000000003</v>
      </c>
      <c r="I20" s="11">
        <v>254.73</v>
      </c>
      <c r="J20" s="11">
        <v>286.77</v>
      </c>
      <c r="K20" s="11">
        <v>226.93</v>
      </c>
      <c r="L20" s="11">
        <v>246.28</v>
      </c>
      <c r="M20" s="11">
        <v>117.85</v>
      </c>
      <c r="N20" s="11">
        <f t="shared" si="15"/>
        <v>2983.8799999999997</v>
      </c>
    </row>
    <row r="21" spans="1:15" ht="26.25" customHeight="1" thickBot="1" x14ac:dyDescent="0.3">
      <c r="A21" s="4" t="s">
        <v>41</v>
      </c>
      <c r="B21" s="11">
        <v>1598.69</v>
      </c>
      <c r="C21" s="11">
        <v>1742.4</v>
      </c>
      <c r="D21" s="11">
        <v>2136.4899999999998</v>
      </c>
      <c r="E21" s="11">
        <v>2566.4299999999998</v>
      </c>
      <c r="F21" s="11">
        <v>1776.89</v>
      </c>
      <c r="G21" s="11">
        <v>1829.08</v>
      </c>
      <c r="H21" s="11">
        <v>2413.1999999999998</v>
      </c>
      <c r="I21" s="11">
        <v>2908.05</v>
      </c>
      <c r="J21" s="11">
        <v>3647.28</v>
      </c>
      <c r="K21" s="11">
        <v>2987.57</v>
      </c>
      <c r="L21" s="11">
        <v>2730.53</v>
      </c>
      <c r="M21" s="11">
        <v>2696.03</v>
      </c>
      <c r="N21" s="11">
        <f t="shared" si="15"/>
        <v>29032.639999999996</v>
      </c>
    </row>
    <row r="22" spans="1:15" ht="26.25" customHeight="1" thickBot="1" x14ac:dyDescent="0.3">
      <c r="A22" s="4" t="s">
        <v>14</v>
      </c>
      <c r="B22" s="14">
        <v>2000</v>
      </c>
      <c r="C22" s="14">
        <v>400</v>
      </c>
      <c r="D22" s="14">
        <v>400</v>
      </c>
      <c r="E22" s="14">
        <v>400</v>
      </c>
      <c r="F22" s="14">
        <v>400</v>
      </c>
      <c r="G22" s="14">
        <v>400</v>
      </c>
      <c r="H22" s="14">
        <v>800</v>
      </c>
      <c r="I22" s="14">
        <v>400</v>
      </c>
      <c r="J22" s="14">
        <v>400</v>
      </c>
      <c r="K22" s="11">
        <v>1000</v>
      </c>
      <c r="L22" s="11">
        <v>400</v>
      </c>
      <c r="M22" s="11">
        <v>1600</v>
      </c>
      <c r="N22" s="11">
        <f t="shared" si="15"/>
        <v>8600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6">1531.9*0.6</f>
        <v>919.14</v>
      </c>
      <c r="C24" s="11">
        <f t="shared" si="16"/>
        <v>919.14</v>
      </c>
      <c r="D24" s="11">
        <f t="shared" si="16"/>
        <v>919.14</v>
      </c>
      <c r="E24" s="11">
        <f t="shared" si="16"/>
        <v>919.14</v>
      </c>
      <c r="F24" s="11">
        <f t="shared" si="16"/>
        <v>919.14</v>
      </c>
      <c r="G24" s="11">
        <f t="shared" si="16"/>
        <v>919.14</v>
      </c>
      <c r="H24" s="11">
        <f t="shared" si="16"/>
        <v>919.14</v>
      </c>
      <c r="I24" s="11">
        <f t="shared" si="16"/>
        <v>919.14</v>
      </c>
      <c r="J24" s="11">
        <f t="shared" si="16"/>
        <v>919.14</v>
      </c>
      <c r="K24" s="11">
        <f t="shared" si="16"/>
        <v>919.14</v>
      </c>
      <c r="L24" s="11">
        <f t="shared" si="16"/>
        <v>919.14</v>
      </c>
      <c r="M24" s="11">
        <f t="shared" si="16"/>
        <v>919.14</v>
      </c>
      <c r="N24" s="11">
        <f>SUM(B24:M24)</f>
        <v>11029.679999999998</v>
      </c>
    </row>
    <row r="25" spans="1:15" ht="22.5" customHeight="1" thickBot="1" x14ac:dyDescent="0.3">
      <c r="A25" s="4" t="s">
        <v>2</v>
      </c>
      <c r="B25" s="11">
        <f t="shared" ref="B25:M25" si="17">1531.9*0.17</f>
        <v>260.42300000000006</v>
      </c>
      <c r="C25" s="11">
        <f t="shared" si="17"/>
        <v>260.42300000000006</v>
      </c>
      <c r="D25" s="11">
        <f t="shared" si="17"/>
        <v>260.42300000000006</v>
      </c>
      <c r="E25" s="11">
        <f t="shared" si="17"/>
        <v>260.42300000000006</v>
      </c>
      <c r="F25" s="11">
        <f t="shared" si="17"/>
        <v>260.42300000000006</v>
      </c>
      <c r="G25" s="11">
        <f t="shared" si="17"/>
        <v>260.42300000000006</v>
      </c>
      <c r="H25" s="11">
        <f t="shared" si="17"/>
        <v>260.42300000000006</v>
      </c>
      <c r="I25" s="11">
        <f t="shared" si="17"/>
        <v>260.42300000000006</v>
      </c>
      <c r="J25" s="11">
        <f t="shared" si="17"/>
        <v>260.42300000000006</v>
      </c>
      <c r="K25" s="11">
        <f t="shared" si="17"/>
        <v>260.42300000000006</v>
      </c>
      <c r="L25" s="11">
        <f t="shared" si="17"/>
        <v>260.42300000000006</v>
      </c>
      <c r="M25" s="11">
        <f t="shared" si="17"/>
        <v>260.42300000000006</v>
      </c>
      <c r="N25" s="11">
        <f t="shared" ref="N25:N37" si="18">SUM(B25:M25)</f>
        <v>3125.0760000000014</v>
      </c>
    </row>
    <row r="26" spans="1:15" ht="21" customHeight="1" thickBot="1" x14ac:dyDescent="0.3">
      <c r="A26" s="4" t="s">
        <v>3</v>
      </c>
      <c r="B26" s="11">
        <f>37429.63*2.3%</f>
        <v>860.88148999999987</v>
      </c>
      <c r="C26" s="11">
        <f>34757.04*2.3%</f>
        <v>799.41192000000001</v>
      </c>
      <c r="D26" s="11">
        <f>38859.79*2.3%</f>
        <v>893.77517</v>
      </c>
      <c r="E26" s="11">
        <f>34757.03*2.3%</f>
        <v>799.41168999999991</v>
      </c>
      <c r="F26" s="11">
        <f>34757.03*2.3%</f>
        <v>799.41168999999991</v>
      </c>
      <c r="G26" s="11">
        <f>35277.25*2.3%</f>
        <v>811.37675000000002</v>
      </c>
      <c r="H26" s="11">
        <f>37341.65*2.3%</f>
        <v>858.85795000000007</v>
      </c>
      <c r="I26" s="11">
        <f>36059.59*2.3%</f>
        <v>829.37056999999993</v>
      </c>
      <c r="J26" s="11">
        <f>36059.59*2.3%</f>
        <v>829.37056999999993</v>
      </c>
      <c r="K26" s="11">
        <f>36059.59*2.3%</f>
        <v>829.37056999999993</v>
      </c>
      <c r="L26" s="11">
        <f>34370.11*2.3%</f>
        <v>790.51252999999997</v>
      </c>
      <c r="M26" s="11">
        <f>35005.43*2.3%</f>
        <v>805.12488999999994</v>
      </c>
      <c r="N26" s="11">
        <f t="shared" si="18"/>
        <v>9906.8757899999982</v>
      </c>
    </row>
    <row r="27" spans="1:15" ht="23.25" customHeight="1" thickBot="1" x14ac:dyDescent="0.3">
      <c r="A27" s="4" t="s">
        <v>4</v>
      </c>
      <c r="B27" s="11">
        <f>30049.08*3%</f>
        <v>901.47239999999999</v>
      </c>
      <c r="C27" s="11">
        <f>34236.07*3%</f>
        <v>1027.0820999999999</v>
      </c>
      <c r="D27" s="11">
        <f>40611.54*3%</f>
        <v>1218.3462</v>
      </c>
      <c r="E27" s="11">
        <f>75434.34*3%</f>
        <v>2263.0301999999997</v>
      </c>
      <c r="F27" s="11">
        <f>36483.41*3%</f>
        <v>1094.5023000000001</v>
      </c>
      <c r="G27" s="11">
        <f>36442.45*3%</f>
        <v>1093.2734999999998</v>
      </c>
      <c r="H27" s="11">
        <f>47496.12*3%</f>
        <v>1424.8836000000001</v>
      </c>
      <c r="I27" s="11">
        <f>37545.54*3%</f>
        <v>1126.3661999999999</v>
      </c>
      <c r="J27" s="11">
        <f>42397.74*3%</f>
        <v>1271.9322</v>
      </c>
      <c r="K27" s="11">
        <f>33548.82*3%</f>
        <v>1006.4645999999999</v>
      </c>
      <c r="L27" s="11">
        <f>34800.86*3%</f>
        <v>1044.0257999999999</v>
      </c>
      <c r="M27" s="11">
        <f>33854.51*3%</f>
        <v>1015.6353</v>
      </c>
      <c r="N27" s="11">
        <f t="shared" si="18"/>
        <v>14487.014399999998</v>
      </c>
    </row>
    <row r="28" spans="1:15" ht="23.25" customHeight="1" thickBot="1" x14ac:dyDescent="0.3">
      <c r="A28" s="4" t="s">
        <v>9</v>
      </c>
      <c r="B28" s="11">
        <f t="shared" ref="B28:M28" si="19">1531.9*9.7</f>
        <v>14859.43</v>
      </c>
      <c r="C28" s="11">
        <f t="shared" si="19"/>
        <v>14859.43</v>
      </c>
      <c r="D28" s="11">
        <f t="shared" si="19"/>
        <v>14859.43</v>
      </c>
      <c r="E28" s="11">
        <f t="shared" si="19"/>
        <v>14859.43</v>
      </c>
      <c r="F28" s="11">
        <f t="shared" si="19"/>
        <v>14859.43</v>
      </c>
      <c r="G28" s="11">
        <f t="shared" si="19"/>
        <v>14859.43</v>
      </c>
      <c r="H28" s="11">
        <f t="shared" si="19"/>
        <v>14859.43</v>
      </c>
      <c r="I28" s="11">
        <f t="shared" si="19"/>
        <v>14859.43</v>
      </c>
      <c r="J28" s="11">
        <f t="shared" si="19"/>
        <v>14859.43</v>
      </c>
      <c r="K28" s="11">
        <f t="shared" si="19"/>
        <v>14859.43</v>
      </c>
      <c r="L28" s="11">
        <f t="shared" si="19"/>
        <v>14859.43</v>
      </c>
      <c r="M28" s="11">
        <f t="shared" si="19"/>
        <v>14859.43</v>
      </c>
      <c r="N28" s="11">
        <f t="shared" si="18"/>
        <v>178313.15999999995</v>
      </c>
    </row>
    <row r="29" spans="1:15" ht="26.25" customHeight="1" thickBot="1" x14ac:dyDescent="0.3">
      <c r="A29" s="4" t="s">
        <v>19</v>
      </c>
      <c r="B29" s="11">
        <v>0</v>
      </c>
      <c r="C29" s="11">
        <f>3639.77+463.01</f>
        <v>4102.78</v>
      </c>
      <c r="D29" s="11">
        <v>0</v>
      </c>
      <c r="E29" s="11">
        <v>0</v>
      </c>
      <c r="F29" s="11">
        <v>0</v>
      </c>
      <c r="G29" s="11">
        <f>1137.33+144.7</f>
        <v>1282.03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8"/>
        <v>5384.8099999999995</v>
      </c>
    </row>
    <row r="30" spans="1:15" ht="26.25" customHeight="1" thickBot="1" x14ac:dyDescent="0.3">
      <c r="A30" s="4" t="s">
        <v>20</v>
      </c>
      <c r="B30" s="11">
        <v>171.02</v>
      </c>
      <c r="C30" s="11">
        <v>171.02</v>
      </c>
      <c r="D30" s="11">
        <v>171.02</v>
      </c>
      <c r="E30" s="11">
        <v>171.02</v>
      </c>
      <c r="F30" s="11">
        <v>171.02</v>
      </c>
      <c r="G30" s="11">
        <v>171.02</v>
      </c>
      <c r="H30" s="11">
        <v>188.96</v>
      </c>
      <c r="I30" s="11">
        <v>188.96</v>
      </c>
      <c r="J30" s="11">
        <v>188.96</v>
      </c>
      <c r="K30" s="11">
        <v>188.96</v>
      </c>
      <c r="L30" s="11">
        <v>188.96</v>
      </c>
      <c r="M30" s="11">
        <v>188.96</v>
      </c>
      <c r="N30" s="11">
        <f t="shared" si="18"/>
        <v>2159.88</v>
      </c>
    </row>
    <row r="31" spans="1:15" ht="26.25" customHeight="1" thickBot="1" x14ac:dyDescent="0.3">
      <c r="A31" s="4" t="s">
        <v>21</v>
      </c>
      <c r="B31" s="11">
        <v>0</v>
      </c>
      <c r="C31" s="11">
        <v>0</v>
      </c>
      <c r="D31" s="11">
        <v>0</v>
      </c>
      <c r="E31" s="11">
        <v>0</v>
      </c>
      <c r="F31" s="11">
        <v>520.20000000000005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8"/>
        <v>520.20000000000005</v>
      </c>
    </row>
    <row r="32" spans="1:15" ht="26.25" customHeight="1" thickBot="1" x14ac:dyDescent="0.3">
      <c r="A32" s="4" t="s">
        <v>24</v>
      </c>
      <c r="B32" s="11">
        <v>220.01</v>
      </c>
      <c r="C32" s="11">
        <v>220.01</v>
      </c>
      <c r="D32" s="11">
        <v>220.01</v>
      </c>
      <c r="E32" s="11">
        <v>220.01</v>
      </c>
      <c r="F32" s="11">
        <v>220.01</v>
      </c>
      <c r="G32" s="11">
        <v>220.01</v>
      </c>
      <c r="H32" s="11">
        <v>127.1</v>
      </c>
      <c r="I32" s="11">
        <v>127.1</v>
      </c>
      <c r="J32" s="11">
        <v>127.1</v>
      </c>
      <c r="K32" s="11">
        <v>127.1</v>
      </c>
      <c r="L32" s="11">
        <v>127.1</v>
      </c>
      <c r="M32" s="11">
        <v>127.1</v>
      </c>
      <c r="N32" s="11">
        <f t="shared" si="18"/>
        <v>2082.6599999999994</v>
      </c>
    </row>
    <row r="33" spans="1:14" ht="22.5" customHeight="1" thickBot="1" x14ac:dyDescent="0.3">
      <c r="A33" s="4" t="s">
        <v>6</v>
      </c>
      <c r="B33" s="20">
        <f t="shared" ref="B33:M33" si="20">1531.9*3.04</f>
        <v>4656.9760000000006</v>
      </c>
      <c r="C33" s="20">
        <f t="shared" si="20"/>
        <v>4656.9760000000006</v>
      </c>
      <c r="D33" s="20">
        <f t="shared" si="20"/>
        <v>4656.9760000000006</v>
      </c>
      <c r="E33" s="20">
        <f t="shared" si="20"/>
        <v>4656.9760000000006</v>
      </c>
      <c r="F33" s="20">
        <f t="shared" si="20"/>
        <v>4656.9760000000006</v>
      </c>
      <c r="G33" s="20">
        <f t="shared" si="20"/>
        <v>4656.9760000000006</v>
      </c>
      <c r="H33" s="20">
        <f t="shared" si="20"/>
        <v>4656.9760000000006</v>
      </c>
      <c r="I33" s="20">
        <f t="shared" si="20"/>
        <v>4656.9760000000006</v>
      </c>
      <c r="J33" s="20">
        <f t="shared" si="20"/>
        <v>4656.9760000000006</v>
      </c>
      <c r="K33" s="20">
        <f t="shared" si="20"/>
        <v>4656.9760000000006</v>
      </c>
      <c r="L33" s="20">
        <f t="shared" si="20"/>
        <v>4656.9760000000006</v>
      </c>
      <c r="M33" s="20">
        <f t="shared" si="20"/>
        <v>4656.9760000000006</v>
      </c>
      <c r="N33" s="11">
        <f t="shared" si="18"/>
        <v>55883.712000000021</v>
      </c>
    </row>
    <row r="34" spans="1:14" ht="21.75" customHeight="1" thickBot="1" x14ac:dyDescent="0.3">
      <c r="A34" s="4" t="s">
        <v>41</v>
      </c>
      <c r="B34" s="11">
        <v>0</v>
      </c>
      <c r="C34" s="11">
        <v>971</v>
      </c>
      <c r="D34" s="11">
        <v>993.68</v>
      </c>
      <c r="E34" s="11">
        <v>1217.54</v>
      </c>
      <c r="F34" s="11">
        <v>1463.5</v>
      </c>
      <c r="G34" s="11">
        <v>1012.82</v>
      </c>
      <c r="H34" s="11">
        <v>1042.3599999999999</v>
      </c>
      <c r="I34" s="11">
        <v>1375.24</v>
      </c>
      <c r="J34" s="11">
        <v>1657.63</v>
      </c>
      <c r="K34" s="11">
        <v>2079.1</v>
      </c>
      <c r="L34" s="11">
        <v>1702.3</v>
      </c>
      <c r="M34" s="11">
        <v>1557.37</v>
      </c>
      <c r="N34" s="11">
        <f t="shared" si="18"/>
        <v>15072.539999999997</v>
      </c>
    </row>
    <row r="35" spans="1:14" ht="21.75" customHeight="1" thickBot="1" x14ac:dyDescent="0.3">
      <c r="A35" s="4" t="s">
        <v>42</v>
      </c>
      <c r="B35" s="11">
        <v>0</v>
      </c>
      <c r="C35" s="11">
        <f>511.29+222</f>
        <v>733.29</v>
      </c>
      <c r="D35" s="11">
        <f>522.72+226</f>
        <v>748.72</v>
      </c>
      <c r="E35" s="11">
        <f>278+640.95</f>
        <v>918.95</v>
      </c>
      <c r="F35" s="11">
        <f>333+769.93</f>
        <v>1102.9299999999998</v>
      </c>
      <c r="G35" s="11">
        <f>231+533.07</f>
        <v>764.07</v>
      </c>
      <c r="H35" s="11">
        <f>238+548.72</f>
        <v>786.72</v>
      </c>
      <c r="I35" s="11">
        <f>314+723.96</f>
        <v>1037.96</v>
      </c>
      <c r="J35" s="11">
        <f>378+872.42</f>
        <v>1250.42</v>
      </c>
      <c r="K35" s="11">
        <f>474+1094.18</f>
        <v>1568.18</v>
      </c>
      <c r="L35" s="11">
        <f>389+896.27</f>
        <v>1285.27</v>
      </c>
      <c r="M35" s="11">
        <f>354+819.16</f>
        <v>1173.1599999999999</v>
      </c>
      <c r="N35" s="11">
        <f t="shared" si="18"/>
        <v>11369.67</v>
      </c>
    </row>
    <row r="36" spans="1:14" ht="22.5" customHeight="1" thickBot="1" x14ac:dyDescent="0.3">
      <c r="A36" s="4" t="s">
        <v>27</v>
      </c>
      <c r="B36" s="11">
        <v>900</v>
      </c>
      <c r="C36" s="11">
        <v>900</v>
      </c>
      <c r="D36" s="11">
        <v>900</v>
      </c>
      <c r="E36" s="11">
        <v>900</v>
      </c>
      <c r="F36" s="11">
        <v>900</v>
      </c>
      <c r="G36" s="11">
        <v>900</v>
      </c>
      <c r="H36" s="11">
        <v>900</v>
      </c>
      <c r="I36" s="11">
        <v>900</v>
      </c>
      <c r="J36" s="11">
        <v>900</v>
      </c>
      <c r="K36" s="11">
        <v>900</v>
      </c>
      <c r="L36" s="11">
        <v>900</v>
      </c>
      <c r="M36" s="11">
        <v>900</v>
      </c>
      <c r="N36" s="11">
        <f t="shared" si="18"/>
        <v>10800</v>
      </c>
    </row>
    <row r="37" spans="1:14" ht="24" customHeight="1" thickBot="1" x14ac:dyDescent="0.3">
      <c r="A37" s="4" t="s">
        <v>10</v>
      </c>
      <c r="B37" s="11">
        <v>0</v>
      </c>
      <c r="C37" s="11">
        <v>0</v>
      </c>
      <c r="D37" s="11">
        <f>821.5</f>
        <v>821.5</v>
      </c>
      <c r="E37" s="11">
        <v>0</v>
      </c>
      <c r="F37" s="11">
        <f>1360+1974.6</f>
        <v>3334.6</v>
      </c>
      <c r="G37" s="11">
        <v>0</v>
      </c>
      <c r="H37" s="11">
        <v>0</v>
      </c>
      <c r="I37" s="11">
        <v>0</v>
      </c>
      <c r="J37" s="11">
        <f>733.5</f>
        <v>733.5</v>
      </c>
      <c r="K37" s="11">
        <f>8247.8+2599.6+2599.6+7031.8</f>
        <v>20478.8</v>
      </c>
      <c r="L37" s="11">
        <f>9449.3+974.6</f>
        <v>10423.9</v>
      </c>
      <c r="M37" s="11">
        <f>500</f>
        <v>500</v>
      </c>
      <c r="N37" s="11">
        <f t="shared" si="18"/>
        <v>36292.300000000003</v>
      </c>
    </row>
    <row r="38" spans="1:14" ht="22.5" customHeight="1" thickBot="1" x14ac:dyDescent="0.3">
      <c r="A38" s="9" t="s">
        <v>22</v>
      </c>
      <c r="B38" s="10">
        <f t="shared" ref="B38:N38" si="21">SUM(B24:B37)</f>
        <v>23749.352890000002</v>
      </c>
      <c r="C38" s="10">
        <f t="shared" si="21"/>
        <v>29620.563020000001</v>
      </c>
      <c r="D38" s="10">
        <f t="shared" si="21"/>
        <v>26663.020369999998</v>
      </c>
      <c r="E38" s="10">
        <f t="shared" si="21"/>
        <v>27185.93089</v>
      </c>
      <c r="F38" s="10">
        <f t="shared" si="21"/>
        <v>30302.14299</v>
      </c>
      <c r="G38" s="10">
        <f t="shared" si="21"/>
        <v>26950.56925</v>
      </c>
      <c r="H38" s="10">
        <f t="shared" si="21"/>
        <v>26024.850550000003</v>
      </c>
      <c r="I38" s="10">
        <f t="shared" si="21"/>
        <v>26280.965769999999</v>
      </c>
      <c r="J38" s="10">
        <f t="shared" si="21"/>
        <v>27654.88177</v>
      </c>
      <c r="K38" s="10">
        <f t="shared" si="21"/>
        <v>47873.944170000002</v>
      </c>
      <c r="L38" s="10">
        <f t="shared" si="21"/>
        <v>37158.037329999999</v>
      </c>
      <c r="M38" s="10">
        <f t="shared" si="21"/>
        <v>26963.319189999995</v>
      </c>
      <c r="N38" s="10">
        <f t="shared" si="21"/>
        <v>356427.57818999991</v>
      </c>
    </row>
    <row r="39" spans="1:14" ht="23.25" customHeight="1" thickBot="1" x14ac:dyDescent="0.3">
      <c r="A39" s="4" t="s">
        <v>5</v>
      </c>
      <c r="B39" s="18">
        <f t="shared" ref="B39:N39" si="22">B15-B38</f>
        <v>8299.7271099999889</v>
      </c>
      <c r="C39" s="18">
        <f t="shared" si="22"/>
        <v>5015.5069799999983</v>
      </c>
      <c r="D39" s="18">
        <f t="shared" si="22"/>
        <v>14348.51963000001</v>
      </c>
      <c r="E39" s="18">
        <f t="shared" si="22"/>
        <v>48648.409109999993</v>
      </c>
      <c r="F39" s="18">
        <f t="shared" si="22"/>
        <v>6581.2670100000032</v>
      </c>
      <c r="G39" s="18">
        <f t="shared" si="22"/>
        <v>9891.8807500000039</v>
      </c>
      <c r="H39" s="18">
        <f t="shared" si="22"/>
        <v>22271.26945</v>
      </c>
      <c r="I39" s="18">
        <f t="shared" si="22"/>
        <v>11664.574230000002</v>
      </c>
      <c r="J39" s="18">
        <f t="shared" si="22"/>
        <v>15142.858229999983</v>
      </c>
      <c r="K39" s="18">
        <f t="shared" si="22"/>
        <v>-13325.124170000003</v>
      </c>
      <c r="L39" s="18">
        <f t="shared" si="22"/>
        <v>-1957.1773300000059</v>
      </c>
      <c r="M39" s="18">
        <f t="shared" si="22"/>
        <v>8491.1908100000073</v>
      </c>
      <c r="N39" s="14">
        <f t="shared" si="22"/>
        <v>135072.90181000007</v>
      </c>
    </row>
    <row r="40" spans="1:14" ht="23.25" customHeight="1" thickBot="1" x14ac:dyDescent="0.3">
      <c r="A40" s="4" t="s">
        <v>7</v>
      </c>
      <c r="B40" s="14">
        <f t="shared" ref="B40:N40" si="23">B5+B39</f>
        <v>57182.987109999987</v>
      </c>
      <c r="C40" s="14">
        <f t="shared" si="23"/>
        <v>62198.494089999986</v>
      </c>
      <c r="D40" s="14">
        <f t="shared" si="23"/>
        <v>76547.013719999988</v>
      </c>
      <c r="E40" s="14">
        <f t="shared" si="23"/>
        <v>125195.42282999998</v>
      </c>
      <c r="F40" s="14">
        <f t="shared" si="23"/>
        <v>131776.68983999998</v>
      </c>
      <c r="G40" s="14">
        <f t="shared" si="23"/>
        <v>141668.57058999999</v>
      </c>
      <c r="H40" s="14">
        <f t="shared" si="23"/>
        <v>163939.84003999998</v>
      </c>
      <c r="I40" s="14">
        <f t="shared" si="23"/>
        <v>175604.41426999998</v>
      </c>
      <c r="J40" s="14">
        <f t="shared" si="23"/>
        <v>190747.27249999996</v>
      </c>
      <c r="K40" s="14">
        <f t="shared" si="23"/>
        <v>177422.14832999997</v>
      </c>
      <c r="L40" s="14">
        <f t="shared" si="23"/>
        <v>175464.97099999996</v>
      </c>
      <c r="M40" s="14">
        <f t="shared" si="23"/>
        <v>183956.16180999996</v>
      </c>
      <c r="N40" s="14">
        <f t="shared" si="23"/>
        <v>183956.16181000008</v>
      </c>
    </row>
    <row r="41" spans="1:14" ht="27" customHeight="1" thickBot="1" x14ac:dyDescent="0.3">
      <c r="A41" s="15" t="s">
        <v>11</v>
      </c>
      <c r="B41" s="19">
        <f>B6+B15-B7</f>
        <v>-134096.35</v>
      </c>
      <c r="C41" s="19">
        <f t="shared" ref="C41:N41" si="24">C6+C15-C7</f>
        <v>-134817.32</v>
      </c>
      <c r="D41" s="19">
        <f t="shared" si="24"/>
        <v>-133265.57</v>
      </c>
      <c r="E41" s="19">
        <f t="shared" si="24"/>
        <v>-92788.260000000009</v>
      </c>
      <c r="F41" s="19">
        <f t="shared" si="24"/>
        <v>-91261.88</v>
      </c>
      <c r="G41" s="19">
        <f t="shared" si="24"/>
        <v>-90296.68</v>
      </c>
      <c r="H41" s="19">
        <f t="shared" si="24"/>
        <v>-79942.209999999992</v>
      </c>
      <c r="I41" s="19">
        <f t="shared" si="24"/>
        <v>-78656.25999999998</v>
      </c>
      <c r="J41" s="19">
        <f t="shared" si="24"/>
        <v>-72518.109999999986</v>
      </c>
      <c r="K41" s="19">
        <f t="shared" si="24"/>
        <v>-74628.879999999976</v>
      </c>
      <c r="L41" s="19">
        <f t="shared" si="24"/>
        <v>-74398.129999999976</v>
      </c>
      <c r="M41" s="19">
        <f t="shared" si="24"/>
        <v>-74549.049999999959</v>
      </c>
      <c r="N41" s="19">
        <f t="shared" si="24"/>
        <v>-74549.04999999993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2025-03-04T08:41:37Z</cp:lastPrinted>
  <dcterms:created xsi:type="dcterms:W3CDTF">2011-06-06T03:25:48Z</dcterms:created>
  <dcterms:modified xsi:type="dcterms:W3CDTF">2025-03-04T08:53:57Z</dcterms:modified>
</cp:coreProperties>
</file>