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K37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4" i="1" l="1"/>
  <c r="L34" i="1"/>
  <c r="M34" i="1"/>
  <c r="K28" i="1"/>
  <c r="L28" i="1"/>
  <c r="M28" i="1"/>
  <c r="K25" i="1"/>
  <c r="L25" i="1"/>
  <c r="M25" i="1"/>
  <c r="K24" i="1"/>
  <c r="L24" i="1"/>
  <c r="M24" i="1"/>
  <c r="J37" i="1" l="1"/>
  <c r="J29" i="1" l="1"/>
  <c r="I29" i="1"/>
  <c r="I37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4" i="1"/>
  <c r="I34" i="1"/>
  <c r="J34" i="1"/>
  <c r="H28" i="1" l="1"/>
  <c r="I28" i="1"/>
  <c r="J28" i="1"/>
  <c r="H25" i="1"/>
  <c r="I25" i="1"/>
  <c r="J25" i="1"/>
  <c r="H24" i="1"/>
  <c r="I24" i="1"/>
  <c r="J24" i="1"/>
  <c r="G29" i="1" l="1"/>
  <c r="E29" i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4" i="1" l="1"/>
  <c r="F34" i="1"/>
  <c r="G34" i="1"/>
  <c r="E28" i="1"/>
  <c r="F28" i="1"/>
  <c r="G28" i="1"/>
  <c r="E25" i="1"/>
  <c r="F25" i="1"/>
  <c r="G25" i="1"/>
  <c r="E24" i="1"/>
  <c r="F24" i="1"/>
  <c r="G24" i="1"/>
  <c r="D29" i="1" l="1"/>
  <c r="C29" i="1"/>
  <c r="B29" i="1"/>
  <c r="D27" i="1" l="1"/>
  <c r="D16" i="1"/>
  <c r="D26" i="1"/>
  <c r="D8" i="1"/>
  <c r="B37" i="1" l="1"/>
  <c r="C27" i="1" l="1"/>
  <c r="C16" i="1"/>
  <c r="C26" i="1"/>
  <c r="C8" i="1"/>
  <c r="B27" i="1" l="1"/>
  <c r="B16" i="1"/>
  <c r="B26" i="1"/>
  <c r="B8" i="1"/>
  <c r="C34" i="1"/>
  <c r="D34" i="1"/>
  <c r="C28" i="1"/>
  <c r="D28" i="1"/>
  <c r="C25" i="1"/>
  <c r="D25" i="1"/>
  <c r="C24" i="1"/>
  <c r="D24" i="1"/>
  <c r="B34" i="1" l="1"/>
  <c r="B28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C15" i="1"/>
  <c r="D15" i="1"/>
  <c r="D38" i="1" s="1"/>
  <c r="D39" i="1" s="1"/>
  <c r="E15" i="1"/>
  <c r="F15" i="1"/>
  <c r="G15" i="1"/>
  <c r="H15" i="1"/>
  <c r="I15" i="1"/>
  <c r="J15" i="1"/>
  <c r="G38" i="1" l="1"/>
  <c r="G39" i="1" s="1"/>
  <c r="J38" i="1"/>
  <c r="J39" i="1" s="1"/>
  <c r="K39" i="1"/>
  <c r="J7" i="1" l="1"/>
  <c r="I7" i="1"/>
  <c r="H7" i="1"/>
  <c r="I38" i="1" l="1"/>
  <c r="I39" i="1" s="1"/>
  <c r="H38" i="1" l="1"/>
  <c r="H39" i="1" l="1"/>
  <c r="N26" i="1"/>
  <c r="E7" i="1" l="1"/>
  <c r="F7" i="1"/>
  <c r="G7" i="1"/>
  <c r="D7" i="1"/>
  <c r="C7" i="1"/>
  <c r="B15" i="1"/>
  <c r="B7" i="1"/>
  <c r="B38" i="1" l="1"/>
  <c r="B39" i="1" s="1"/>
  <c r="B40" i="1" s="1"/>
  <c r="B41" i="1"/>
  <c r="C6" i="1" s="1"/>
  <c r="C41" i="1" s="1"/>
  <c r="N15" i="1"/>
  <c r="N7" i="1"/>
  <c r="E38" i="1"/>
  <c r="F38" i="1"/>
  <c r="F39" i="1" s="1"/>
  <c r="N41" i="1" l="1"/>
  <c r="E39" i="1"/>
  <c r="D6" i="1"/>
  <c r="D41" i="1" s="1"/>
  <c r="C38" i="1"/>
  <c r="C5" i="1"/>
  <c r="N38" i="1" l="1"/>
  <c r="E6" i="1"/>
  <c r="E41" i="1" s="1"/>
  <c r="F6" i="1" s="1"/>
  <c r="F41" i="1" s="1"/>
  <c r="C39" i="1"/>
  <c r="C40" i="1" s="1"/>
  <c r="D5" i="1" s="1"/>
  <c r="D40" i="1" s="1"/>
  <c r="N39" i="1" l="1"/>
  <c r="N40" i="1"/>
  <c r="G6" i="1"/>
  <c r="G41" i="1" s="1"/>
  <c r="E5" i="1"/>
  <c r="E40" i="1" s="1"/>
  <c r="H6" i="1" l="1"/>
  <c r="H41" i="1" s="1"/>
  <c r="F5" i="1"/>
  <c r="F40" i="1" s="1"/>
  <c r="I6" i="1" l="1"/>
  <c r="I41" i="1" s="1"/>
  <c r="G5" i="1"/>
  <c r="G40" i="1" s="1"/>
  <c r="J6" i="1" l="1"/>
  <c r="H5" i="1"/>
  <c r="H40" i="1" s="1"/>
  <c r="J41" i="1" l="1"/>
  <c r="K6" i="1" s="1"/>
  <c r="K41" i="1" s="1"/>
  <c r="L6" i="1" s="1"/>
  <c r="L41" i="1" s="1"/>
  <c r="M6" i="1" s="1"/>
  <c r="M41" i="1" s="1"/>
  <c r="I5" i="1"/>
  <c r="I40" i="1" s="1"/>
  <c r="J5" i="1" l="1"/>
  <c r="J40" i="1" s="1"/>
  <c r="K5" i="1" l="1"/>
  <c r="K40" i="1" l="1"/>
  <c r="L5" i="1" s="1"/>
  <c r="L40" i="1" l="1"/>
  <c r="M5" i="1" s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<sst xmlns="http://schemas.openxmlformats.org/spreadsheetml/2006/main" count="52" uniqueCount="44">
  <si>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</si>
  <si>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</si>
  <si>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</si>
  <si>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</si>
  <si>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</si>
  <si>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</si>
  <si>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</si>
  <si>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</si>
  <si>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</si>
  <si>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</si>
  <si>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</si>
  <si>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</si>
  <si>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</si>
  <si>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</si>
  <si>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</si>
  <si>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</si>
  <si>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</si>
  <si>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</si>
  <si>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</si>
  <si>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</si>
  <si>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</si>
  <si>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</si>
  <si>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</si>
  <si>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</si>
  <si>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</si>
  <si>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</si>
  <si>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</si>
  <si>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</si>
  <si>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</si>
  <si>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</si>
  <si>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</si>
  <si>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</si>
  <si>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</si>
  <si>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</si>
  <si>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</si>
  <si>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</si>
  <si>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</si>
  <si>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</si>
  <si>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</si>
  <si>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</si>
  <si>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</si>
  <si>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</si>
  <si>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</si>
  <si>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 xml:space="preserve">                 ОТЧЕТ по дому Липового, 80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</si>
</sst>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B29" zoomScale="75" workbookViewId="0">
      <selection activeCell="A23" sqref="A1:I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16</v>
      </c>
      <c r="B5" s="9">
        <v>91093.9</v>
      </c>
      <c r="C5" s="9">
        <f t="shared" ref="C5:D6" si="0">B40</f>
        <v>100179.83770999999</v>
      </c>
      <c r="D5" s="9">
        <f t="shared" si="0"/>
        <v>115409.88205999999</v>
      </c>
      <c r="E5" s="9">
        <f t="shared" ref="E5:E6" si="1">D40</f>
        <v>138001.59125</v>
      </c>
      <c r="F5" s="9">
        <f t="shared" ref="F5:F6" si="2">E40</f>
        <v>146798.16642999998</v>
      </c>
      <c r="G5" s="9">
        <f t="shared" ref="G5:G6" si="3">F40</f>
        <v>123127.67434999997</v>
      </c>
      <c r="H5" s="9">
        <f t="shared" ref="H5:H6" si="4">G40</f>
        <v>155371.82424999998</v>
      </c>
      <c r="I5" s="9">
        <f t="shared" ref="I5:I6" si="5">H40</f>
        <v>165723.22435999999</v>
      </c>
      <c r="J5" s="9">
        <f t="shared" ref="J5:J6" si="6">I40</f>
        <v>168623.38467</v>
      </c>
      <c r="K5" s="9">
        <f t="shared" ref="K5:K6" si="7">J40</f>
        <v>177606.88915000003</v>
      </c>
      <c r="L5" s="9">
        <f t="shared" ref="L5:L6" si="8">K40</f>
        <v>153331.08537000004</v>
      </c>
      <c r="M5" s="9">
        <f t="shared" ref="M5:M6" si="9">L40</f>
        <v>168302.65415000005</v>
      </c>
      <c r="N5" s="9">
        <f>B5</f>
        <v>91093.9</v>
      </c>
    </row>
    <row r="6" spans="1:18" ht="21" customHeight="1" thickBot="1" x14ac:dyDescent="0.3">
      <c r="A6" s="8" t="s">
        <v>13</v>
      </c>
      <c r="B6" s="9">
        <v>-165027.35999999999</v>
      </c>
      <c r="C6" s="9">
        <f t="shared" si="0"/>
        <v>-173236.28999999998</v>
      </c>
      <c r="D6" s="9">
        <f t="shared" si="0"/>
        <v>-181201.38999999998</v>
      </c>
      <c r="E6" s="9">
        <f t="shared" si="1"/>
        <v>-179677.06999999998</v>
      </c>
      <c r="F6" s="9">
        <f t="shared" si="2"/>
        <v>-186761.01999999996</v>
      </c>
      <c r="G6" s="9">
        <f t="shared" si="3"/>
        <v>-198158.26999999996</v>
      </c>
      <c r="H6" s="9">
        <f t="shared" si="4"/>
        <v>-187578.63999999996</v>
      </c>
      <c r="I6" s="9">
        <f t="shared" si="5"/>
        <v>-190509.23999999993</v>
      </c>
      <c r="J6" s="9">
        <f t="shared" si="6"/>
        <v>-206373.59999999995</v>
      </c>
      <c r="K6" s="9">
        <f t="shared" si="7"/>
        <v>-199318.68999999994</v>
      </c>
      <c r="L6" s="9">
        <f t="shared" si="8"/>
        <v>-201682.29999999993</v>
      </c>
      <c r="M6" s="9">
        <f t="shared" si="9"/>
        <v>-207530.48999999993</v>
      </c>
      <c r="N6" s="9">
        <f>B6</f>
        <v>-165027.35999999999</v>
      </c>
    </row>
    <row r="7" spans="1:18" ht="20.25" customHeight="1" thickBot="1" x14ac:dyDescent="0.3">
      <c r="A7" s="10" t="s">
        <v>12</v>
      </c>
      <c r="B7" s="11">
        <f>SUM(B8:B14)</f>
        <v>73002.23</v>
      </c>
      <c r="C7" s="11">
        <f>SUM(C8:C14)</f>
        <v>76048.05</v>
      </c>
      <c r="D7" s="11">
        <f>SUM(D8:D14)</f>
        <v>73893.569999999992</v>
      </c>
      <c r="E7" s="11">
        <f t="shared" ref="E7:G7" si="10">SUM(E8:E14)</f>
        <v>73696.439999999988</v>
      </c>
      <c r="F7" s="11">
        <f t="shared" si="10"/>
        <v>78954.86</v>
      </c>
      <c r="G7" s="11">
        <f t="shared" si="10"/>
        <v>73916.399999999994</v>
      </c>
      <c r="H7" s="11">
        <f>SUM(H8:H14)</f>
        <v>72953.12999999999</v>
      </c>
      <c r="I7" s="11">
        <f>SUM(I8:I14)</f>
        <v>81767.330000000016</v>
      </c>
      <c r="J7" s="11">
        <f>SUM(J8:J14)</f>
        <v>73449.740000000005</v>
      </c>
      <c r="K7" s="11">
        <f t="shared" ref="K7:M7" si="11">SUM(K8:K14)</f>
        <v>75097.36</v>
      </c>
      <c r="L7" s="11">
        <f t="shared" si="11"/>
        <v>72997.64</v>
      </c>
      <c r="M7" s="11">
        <f t="shared" si="11"/>
        <v>69725.23</v>
      </c>
      <c r="N7" s="11">
        <f>SUM(B7:M7)</f>
        <v>895501.98</v>
      </c>
    </row>
    <row r="8" spans="1:18" ht="21" customHeight="1" thickBot="1" x14ac:dyDescent="0.3">
      <c r="A8" s="3" t="s">
        <v>28</v>
      </c>
      <c r="B8" s="12">
        <f t="shared" ref="B8:G8" si="12">69602.45+893.2</f>
        <v>70495.649999999994</v>
      </c>
      <c r="C8" s="12">
        <f t="shared" si="12"/>
        <v>70495.649999999994</v>
      </c>
      <c r="D8" s="12">
        <f t="shared" si="12"/>
        <v>70495.649999999994</v>
      </c>
      <c r="E8" s="12">
        <f t="shared" si="12"/>
        <v>70495.649999999994</v>
      </c>
      <c r="F8" s="12">
        <f t="shared" si="12"/>
        <v>70495.649999999994</v>
      </c>
      <c r="G8" s="12">
        <f t="shared" si="12"/>
        <v>70495.649999999994</v>
      </c>
      <c r="H8" s="12">
        <f>69602.45+893.2</f>
        <v>70495.649999999994</v>
      </c>
      <c r="I8" s="12">
        <f>70336.07+902.3</f>
        <v>71238.37000000001</v>
      </c>
      <c r="J8" s="12">
        <f>69600.35+893.17</f>
        <v>70493.52</v>
      </c>
      <c r="K8" s="12">
        <f>69600.35+893.17</f>
        <v>70493.52</v>
      </c>
      <c r="L8" s="12">
        <f>69600.35+893.17</f>
        <v>70493.52</v>
      </c>
      <c r="M8" s="12">
        <f>69600.35+893.17</f>
        <v>70493.52</v>
      </c>
      <c r="N8" s="12">
        <f>SUM(B8:M8)</f>
        <v>846682.00000000012</v>
      </c>
    </row>
    <row r="9" spans="1:18" ht="21" customHeight="1" thickBot="1" x14ac:dyDescent="0.3">
      <c r="A9" s="3" t="s">
        <v>17</v>
      </c>
      <c r="B9" s="12">
        <v>656.63</v>
      </c>
      <c r="C9" s="12">
        <v>2417.17</v>
      </c>
      <c r="D9" s="12">
        <v>2246.65</v>
      </c>
      <c r="E9" s="12">
        <v>1208.04</v>
      </c>
      <c r="F9" s="12">
        <v>2682.21</v>
      </c>
      <c r="G9" s="12">
        <v>0</v>
      </c>
      <c r="H9" s="12">
        <v>1034.04</v>
      </c>
      <c r="I9" s="12">
        <v>5.83</v>
      </c>
      <c r="J9" s="12">
        <v>1662.1</v>
      </c>
      <c r="K9" s="12">
        <v>3348.69</v>
      </c>
      <c r="L9" s="12">
        <v>-1667.76</v>
      </c>
      <c r="M9" s="12">
        <v>0</v>
      </c>
      <c r="N9" s="12">
        <f t="shared" ref="N9:N14" si="13">SUM(B9:M9)</f>
        <v>13593.600000000002</v>
      </c>
    </row>
    <row r="10" spans="1:18" ht="21" customHeight="1" thickBot="1" x14ac:dyDescent="0.3">
      <c r="A10" s="3" t="s">
        <v>18</v>
      </c>
      <c r="B10" s="12">
        <v>256.45</v>
      </c>
      <c r="C10" s="12">
        <v>256.45</v>
      </c>
      <c r="D10" s="12">
        <v>256.45</v>
      </c>
      <c r="E10" s="12">
        <v>256.45</v>
      </c>
      <c r="F10" s="12">
        <v>256.45</v>
      </c>
      <c r="G10" s="12">
        <v>256.45</v>
      </c>
      <c r="H10" s="12">
        <v>283.35000000000002</v>
      </c>
      <c r="I10" s="12">
        <v>286.05</v>
      </c>
      <c r="J10" s="12">
        <v>283.37</v>
      </c>
      <c r="K10" s="12">
        <v>283.37</v>
      </c>
      <c r="L10" s="12">
        <v>283.37</v>
      </c>
      <c r="M10" s="12">
        <v>283.37</v>
      </c>
      <c r="N10" s="12">
        <f t="shared" si="13"/>
        <v>3241.58</v>
      </c>
    </row>
    <row r="11" spans="1:18" ht="21" customHeight="1" thickBot="1" x14ac:dyDescent="0.3">
      <c r="A11" s="3" t="s">
        <v>19</v>
      </c>
      <c r="B11" s="12">
        <v>698.68</v>
      </c>
      <c r="C11" s="12">
        <v>1983.96</v>
      </c>
      <c r="D11" s="12">
        <v>0</v>
      </c>
      <c r="E11" s="12">
        <v>841.48</v>
      </c>
      <c r="F11" s="12">
        <v>4625.7299999999996</v>
      </c>
      <c r="G11" s="12">
        <v>2269.48</v>
      </c>
      <c r="H11" s="12">
        <v>168.31</v>
      </c>
      <c r="I11" s="12">
        <v>9260.09</v>
      </c>
      <c r="J11" s="12">
        <v>38.97</v>
      </c>
      <c r="K11" s="12">
        <v>0</v>
      </c>
      <c r="L11" s="12">
        <v>3202.53</v>
      </c>
      <c r="M11" s="12">
        <v>0</v>
      </c>
      <c r="N11" s="12">
        <f t="shared" si="13"/>
        <v>23089.23</v>
      </c>
    </row>
    <row r="12" spans="1:18" ht="21" customHeight="1" thickBot="1" x14ac:dyDescent="0.3">
      <c r="A12" s="3" t="s">
        <v>25</v>
      </c>
      <c r="B12" s="12">
        <v>494.82</v>
      </c>
      <c r="C12" s="12">
        <v>494.82</v>
      </c>
      <c r="D12" s="12">
        <v>494.82</v>
      </c>
      <c r="E12" s="12">
        <v>494.82</v>
      </c>
      <c r="F12" s="12">
        <v>494.82</v>
      </c>
      <c r="G12" s="12">
        <v>494.82</v>
      </c>
      <c r="H12" s="12">
        <v>571.78</v>
      </c>
      <c r="I12" s="12">
        <v>576.99</v>
      </c>
      <c r="J12" s="12">
        <v>571.78</v>
      </c>
      <c r="K12" s="12">
        <v>571.78</v>
      </c>
      <c r="L12" s="12">
        <v>285.98</v>
      </c>
      <c r="M12" s="12">
        <v>-1451.66</v>
      </c>
      <c r="N12" s="12">
        <f t="shared" si="13"/>
        <v>4095.5699999999997</v>
      </c>
    </row>
    <row r="13" spans="1:18" ht="21" hidden="1" customHeight="1" thickBot="1" x14ac:dyDescent="0.3">
      <c r="A13" s="3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3"/>
        <v>0</v>
      </c>
    </row>
    <row r="14" spans="1:18" ht="21" customHeight="1" thickBot="1" x14ac:dyDescent="0.3">
      <c r="A14" s="3" t="s">
        <v>15</v>
      </c>
      <c r="B14" s="12">
        <v>400</v>
      </c>
      <c r="C14" s="12">
        <v>400</v>
      </c>
      <c r="D14" s="12">
        <v>400</v>
      </c>
      <c r="E14" s="12">
        <v>400</v>
      </c>
      <c r="F14" s="12">
        <v>400</v>
      </c>
      <c r="G14" s="12">
        <v>400</v>
      </c>
      <c r="H14" s="12">
        <v>400</v>
      </c>
      <c r="I14" s="12">
        <v>400</v>
      </c>
      <c r="J14" s="12">
        <v>400</v>
      </c>
      <c r="K14" s="12">
        <v>400</v>
      </c>
      <c r="L14" s="12">
        <v>400</v>
      </c>
      <c r="M14" s="12">
        <v>400</v>
      </c>
      <c r="N14" s="12">
        <f t="shared" si="13"/>
        <v>4800</v>
      </c>
    </row>
    <row r="15" spans="1:18" ht="20.25" customHeight="1" thickBot="1" x14ac:dyDescent="0.3">
      <c r="A15" s="13" t="s">
        <v>8</v>
      </c>
      <c r="B15" s="14">
        <f>SUM(B16:B22)</f>
        <v>64793.3</v>
      </c>
      <c r="C15" s="14">
        <f t="shared" ref="C15:M15" si="14">SUM(C16:C22)</f>
        <v>68082.95</v>
      </c>
      <c r="D15" s="14">
        <f t="shared" si="14"/>
        <v>75417.89</v>
      </c>
      <c r="E15" s="14">
        <f t="shared" si="14"/>
        <v>66612.489999999991</v>
      </c>
      <c r="F15" s="14">
        <f t="shared" si="14"/>
        <v>67557.61</v>
      </c>
      <c r="G15" s="14">
        <f t="shared" si="14"/>
        <v>84496.03</v>
      </c>
      <c r="H15" s="14">
        <f t="shared" si="14"/>
        <v>70022.530000000013</v>
      </c>
      <c r="I15" s="14">
        <f t="shared" si="14"/>
        <v>65902.97</v>
      </c>
      <c r="J15" s="14">
        <f t="shared" si="14"/>
        <v>80504.650000000023</v>
      </c>
      <c r="K15" s="14">
        <f t="shared" si="14"/>
        <v>72733.75</v>
      </c>
      <c r="L15" s="14">
        <f t="shared" si="14"/>
        <v>67149.45</v>
      </c>
      <c r="M15" s="14">
        <f t="shared" si="14"/>
        <v>68952.659999999989</v>
      </c>
      <c r="N15" s="14">
        <f>SUM(B15:M15)</f>
        <v>852226.28</v>
      </c>
    </row>
    <row r="16" spans="1:18" ht="24" customHeight="1" thickBot="1" x14ac:dyDescent="0.3">
      <c r="A16" s="3" t="s">
        <v>29</v>
      </c>
      <c r="B16" s="12">
        <f>61393.8+742.86</f>
        <v>62136.66</v>
      </c>
      <c r="C16" s="12">
        <f>64683.56+999.42</f>
        <v>65682.98</v>
      </c>
      <c r="D16" s="12">
        <f>69250.62+885.27</f>
        <v>70135.89</v>
      </c>
      <c r="E16" s="12">
        <f>62701.56+790.28</f>
        <v>63491.839999999997</v>
      </c>
      <c r="F16" s="12">
        <f>63727.95+818.11</f>
        <v>64546.06</v>
      </c>
      <c r="G16" s="12">
        <f>75266.89+956.18</f>
        <v>76223.069999999992</v>
      </c>
      <c r="H16" s="12">
        <f>65758.57+826.58</f>
        <v>66585.150000000009</v>
      </c>
      <c r="I16" s="12">
        <f>62782.41+807.61</f>
        <v>63590.020000000004</v>
      </c>
      <c r="J16" s="12">
        <f>69852.02+840.94</f>
        <v>70692.960000000006</v>
      </c>
      <c r="K16" s="12">
        <f>68687.4+852.56</f>
        <v>69539.959999999992</v>
      </c>
      <c r="L16" s="12">
        <f>62259.52-43.65+764.4</f>
        <v>62980.27</v>
      </c>
      <c r="M16" s="12">
        <f>64333.99+818.87</f>
        <v>65152.86</v>
      </c>
      <c r="N16" s="12">
        <f>SUM(B16:M16)</f>
        <v>800757.72</v>
      </c>
    </row>
    <row r="17" spans="1:14" ht="24" customHeight="1" thickBot="1" x14ac:dyDescent="0.3">
      <c r="A17" s="3" t="s">
        <v>17</v>
      </c>
      <c r="B17" s="12">
        <v>16.600000000000001</v>
      </c>
      <c r="C17" s="12">
        <v>591.87</v>
      </c>
      <c r="D17" s="12">
        <v>2224.9</v>
      </c>
      <c r="E17" s="12">
        <v>2003.88</v>
      </c>
      <c r="F17" s="12">
        <v>1141.8</v>
      </c>
      <c r="G17" s="12">
        <v>2667.66</v>
      </c>
      <c r="H17" s="12">
        <v>142.37</v>
      </c>
      <c r="I17" s="12">
        <v>912.58</v>
      </c>
      <c r="J17" s="12">
        <v>65.569999999999993</v>
      </c>
      <c r="K17" s="12">
        <v>1578.08</v>
      </c>
      <c r="L17" s="12">
        <v>2939.46</v>
      </c>
      <c r="M17" s="12">
        <v>57.85</v>
      </c>
      <c r="N17" s="12">
        <f t="shared" ref="N17:N22" si="15">SUM(B17:M17)</f>
        <v>14342.62</v>
      </c>
    </row>
    <row r="18" spans="1:14" ht="24" customHeight="1" thickBot="1" x14ac:dyDescent="0.3">
      <c r="A18" s="3" t="s">
        <v>18</v>
      </c>
      <c r="B18" s="12">
        <v>227.83</v>
      </c>
      <c r="C18" s="12">
        <v>239.82</v>
      </c>
      <c r="D18" s="12">
        <v>256.38</v>
      </c>
      <c r="E18" s="12">
        <v>232.65</v>
      </c>
      <c r="F18" s="12">
        <v>235.84</v>
      </c>
      <c r="G18" s="12">
        <v>278.95999999999998</v>
      </c>
      <c r="H18" s="12">
        <v>243.96</v>
      </c>
      <c r="I18" s="12">
        <v>255.75</v>
      </c>
      <c r="J18" s="12">
        <v>284.13</v>
      </c>
      <c r="K18" s="12">
        <v>280.82</v>
      </c>
      <c r="L18" s="12">
        <v>254.47</v>
      </c>
      <c r="M18" s="12">
        <v>262.51</v>
      </c>
      <c r="N18" s="12">
        <f t="shared" si="15"/>
        <v>3053.12</v>
      </c>
    </row>
    <row r="19" spans="1:14" ht="24" customHeight="1" thickBot="1" x14ac:dyDescent="0.3">
      <c r="A19" s="3" t="s">
        <v>19</v>
      </c>
      <c r="B19" s="12">
        <v>1574.07</v>
      </c>
      <c r="C19" s="12">
        <v>706.69</v>
      </c>
      <c r="D19" s="12">
        <v>1906.85</v>
      </c>
      <c r="E19" s="12">
        <v>36.369999999999997</v>
      </c>
      <c r="F19" s="12">
        <v>779.52</v>
      </c>
      <c r="G19" s="12">
        <v>4389.28</v>
      </c>
      <c r="H19" s="12">
        <v>2180.67</v>
      </c>
      <c r="I19" s="12">
        <v>230.27</v>
      </c>
      <c r="J19" s="12">
        <v>8490.52</v>
      </c>
      <c r="K19" s="12">
        <v>370.66</v>
      </c>
      <c r="L19" s="12">
        <v>62.98</v>
      </c>
      <c r="M19" s="12">
        <v>2820.04</v>
      </c>
      <c r="N19" s="12">
        <f t="shared" si="15"/>
        <v>23547.919999999998</v>
      </c>
    </row>
    <row r="20" spans="1:14" ht="24" customHeight="1" thickBot="1" x14ac:dyDescent="0.3">
      <c r="A20" s="3" t="s">
        <v>25</v>
      </c>
      <c r="B20" s="12">
        <v>438.14</v>
      </c>
      <c r="C20" s="12">
        <v>461.59</v>
      </c>
      <c r="D20" s="12">
        <v>493.87</v>
      </c>
      <c r="E20" s="12">
        <v>447.75</v>
      </c>
      <c r="F20" s="12">
        <v>454.39</v>
      </c>
      <c r="G20" s="12">
        <v>537.05999999999995</v>
      </c>
      <c r="H20" s="12">
        <v>470.38</v>
      </c>
      <c r="I20" s="12">
        <v>514.35</v>
      </c>
      <c r="J20" s="12">
        <v>571.47</v>
      </c>
      <c r="K20" s="12">
        <v>564.23</v>
      </c>
      <c r="L20" s="12">
        <v>512.27</v>
      </c>
      <c r="M20" s="12">
        <v>259.39999999999998</v>
      </c>
      <c r="N20" s="12">
        <f t="shared" si="15"/>
        <v>5724.9</v>
      </c>
    </row>
    <row r="21" spans="1:14" ht="24" hidden="1" customHeight="1" thickBot="1" x14ac:dyDescent="0.3">
      <c r="A21" s="3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5"/>
        <v>0</v>
      </c>
    </row>
    <row r="22" spans="1:14" ht="24" customHeight="1" thickBot="1" x14ac:dyDescent="0.3">
      <c r="A22" s="3" t="s">
        <v>15</v>
      </c>
      <c r="B22" s="12">
        <v>400</v>
      </c>
      <c r="C22" s="12">
        <v>400</v>
      </c>
      <c r="D22" s="12">
        <v>400</v>
      </c>
      <c r="E22" s="12">
        <v>400</v>
      </c>
      <c r="F22" s="12">
        <v>400</v>
      </c>
      <c r="G22" s="12">
        <v>400</v>
      </c>
      <c r="H22" s="12">
        <v>400</v>
      </c>
      <c r="I22" s="12">
        <v>400</v>
      </c>
      <c r="J22" s="12">
        <v>400</v>
      </c>
      <c r="K22" s="12">
        <v>400</v>
      </c>
      <c r="L22" s="12">
        <v>400</v>
      </c>
      <c r="M22" s="12">
        <v>400</v>
      </c>
      <c r="N22" s="12">
        <f t="shared" si="15"/>
        <v>4800</v>
      </c>
    </row>
    <row r="23" spans="1:14" ht="24" customHeight="1" thickBot="1" x14ac:dyDescent="0.3">
      <c r="A23" s="4" t="s">
        <v>24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24" customHeight="1" thickBot="1" x14ac:dyDescent="0.3">
      <c r="A24" s="3" t="s">
        <v>1</v>
      </c>
      <c r="B24" s="12">
        <f t="shared" ref="B24:M24" si="16">3308.1*0.6</f>
        <v>1984.86</v>
      </c>
      <c r="C24" s="12">
        <f t="shared" si="16"/>
        <v>1984.86</v>
      </c>
      <c r="D24" s="12">
        <f t="shared" si="16"/>
        <v>1984.86</v>
      </c>
      <c r="E24" s="12">
        <f t="shared" si="16"/>
        <v>1984.86</v>
      </c>
      <c r="F24" s="12">
        <f t="shared" si="16"/>
        <v>1984.86</v>
      </c>
      <c r="G24" s="12">
        <f t="shared" si="16"/>
        <v>1984.86</v>
      </c>
      <c r="H24" s="12">
        <f t="shared" si="16"/>
        <v>1984.86</v>
      </c>
      <c r="I24" s="12">
        <f t="shared" si="16"/>
        <v>1984.86</v>
      </c>
      <c r="J24" s="12">
        <f t="shared" si="16"/>
        <v>1984.86</v>
      </c>
      <c r="K24" s="12">
        <f t="shared" si="16"/>
        <v>1984.86</v>
      </c>
      <c r="L24" s="12">
        <f t="shared" si="16"/>
        <v>1984.86</v>
      </c>
      <c r="M24" s="12">
        <f t="shared" si="16"/>
        <v>1984.86</v>
      </c>
      <c r="N24" s="12">
        <f t="shared" ref="N24:N37" si="17">SUM(B24:M24)</f>
        <v>23818.320000000003</v>
      </c>
    </row>
    <row r="25" spans="1:14" ht="24" customHeight="1" thickBot="1" x14ac:dyDescent="0.3">
      <c r="A25" s="3" t="s">
        <v>2</v>
      </c>
      <c r="B25" s="12">
        <f t="shared" ref="B25:M25" si="18">3308.1*0.17</f>
        <v>562.37700000000007</v>
      </c>
      <c r="C25" s="12">
        <f t="shared" si="18"/>
        <v>562.37700000000007</v>
      </c>
      <c r="D25" s="12">
        <f t="shared" si="18"/>
        <v>562.37700000000007</v>
      </c>
      <c r="E25" s="12">
        <f t="shared" si="18"/>
        <v>562.37700000000007</v>
      </c>
      <c r="F25" s="12">
        <f t="shared" si="18"/>
        <v>562.37700000000007</v>
      </c>
      <c r="G25" s="12">
        <f t="shared" si="18"/>
        <v>562.37700000000007</v>
      </c>
      <c r="H25" s="12">
        <f t="shared" si="18"/>
        <v>562.37700000000007</v>
      </c>
      <c r="I25" s="12">
        <f t="shared" si="18"/>
        <v>562.37700000000007</v>
      </c>
      <c r="J25" s="12">
        <f t="shared" si="18"/>
        <v>562.37700000000007</v>
      </c>
      <c r="K25" s="12">
        <f t="shared" si="18"/>
        <v>562.37700000000007</v>
      </c>
      <c r="L25" s="12">
        <f t="shared" si="18"/>
        <v>562.37700000000007</v>
      </c>
      <c r="M25" s="12">
        <f t="shared" si="18"/>
        <v>562.37700000000007</v>
      </c>
      <c r="N25" s="12">
        <f t="shared" si="17"/>
        <v>6748.5240000000022</v>
      </c>
    </row>
    <row r="26" spans="1:14" ht="24" customHeight="1" thickBot="1" x14ac:dyDescent="0.3">
      <c r="A26" s="3" t="s">
        <v>3</v>
      </c>
      <c r="B26" s="12">
        <f>72602.23*2.3%</f>
        <v>1669.8512899999998</v>
      </c>
      <c r="C26" s="12">
        <f>75648.05*2.3%</f>
        <v>1739.90515</v>
      </c>
      <c r="D26" s="12">
        <f>73493.57*2.3%</f>
        <v>1690.35211</v>
      </c>
      <c r="E26" s="12">
        <f>73296.44*2.3%</f>
        <v>1685.8181200000001</v>
      </c>
      <c r="F26" s="12">
        <f>78554.86*2.3%</f>
        <v>1806.76178</v>
      </c>
      <c r="G26" s="12">
        <f>73516.4*2.3%</f>
        <v>1690.8771999999999</v>
      </c>
      <c r="H26" s="12">
        <f>72553.13*2.3%</f>
        <v>1668.72199</v>
      </c>
      <c r="I26" s="12">
        <f>81367.33*2.3%</f>
        <v>1871.44859</v>
      </c>
      <c r="J26" s="12">
        <f>73049.74*2.3%</f>
        <v>1680.1440200000002</v>
      </c>
      <c r="K26" s="12">
        <f>74697.36*2.3%</f>
        <v>1718.03928</v>
      </c>
      <c r="L26" s="12">
        <f>72597.64*2.3%</f>
        <v>1669.7457199999999</v>
      </c>
      <c r="M26" s="12">
        <f>69325.23*2.3%</f>
        <v>1594.48029</v>
      </c>
      <c r="N26" s="12">
        <f t="shared" si="17"/>
        <v>20486.145539999998</v>
      </c>
    </row>
    <row r="27" spans="1:14" ht="24" customHeight="1" thickBot="1" x14ac:dyDescent="0.3">
      <c r="A27" s="3" t="s">
        <v>4</v>
      </c>
      <c r="B27" s="12">
        <f>64393.3*3%</f>
        <v>1931.799</v>
      </c>
      <c r="C27" s="12">
        <f>67682.95*3%</f>
        <v>2030.4884999999999</v>
      </c>
      <c r="D27" s="12">
        <f>75017.89*3%</f>
        <v>2250.5367000000001</v>
      </c>
      <c r="E27" s="12">
        <f>66212.49*3%</f>
        <v>1986.3747000000001</v>
      </c>
      <c r="F27" s="12">
        <f>67157.61*3%</f>
        <v>2014.7283</v>
      </c>
      <c r="G27" s="12">
        <f>84096.03*3%</f>
        <v>2522.8808999999997</v>
      </c>
      <c r="H27" s="12">
        <f>69622.53*3%</f>
        <v>2088.6758999999997</v>
      </c>
      <c r="I27" s="12">
        <f>65502.97*3%</f>
        <v>1965.0890999999999</v>
      </c>
      <c r="J27" s="12">
        <f>80104.65*3%</f>
        <v>2403.1394999999998</v>
      </c>
      <c r="K27" s="12">
        <f>72333.75*3%</f>
        <v>2170.0124999999998</v>
      </c>
      <c r="L27" s="12">
        <f>66749.45*3%</f>
        <v>2002.4834999999998</v>
      </c>
      <c r="M27" s="12">
        <f>68552.66*3%</f>
        <v>2056.5798</v>
      </c>
      <c r="N27" s="12">
        <f t="shared" si="17"/>
        <v>25422.788400000001</v>
      </c>
    </row>
    <row r="28" spans="1:14" ht="24" customHeight="1" thickBot="1" x14ac:dyDescent="0.3">
      <c r="A28" s="3" t="s">
        <v>9</v>
      </c>
      <c r="B28" s="12">
        <f t="shared" ref="B28:M28" si="19">3308.1*9.7</f>
        <v>32088.569999999996</v>
      </c>
      <c r="C28" s="12">
        <f t="shared" si="19"/>
        <v>32088.569999999996</v>
      </c>
      <c r="D28" s="12">
        <f t="shared" si="19"/>
        <v>32088.569999999996</v>
      </c>
      <c r="E28" s="12">
        <f t="shared" si="19"/>
        <v>32088.569999999996</v>
      </c>
      <c r="F28" s="12">
        <f t="shared" si="19"/>
        <v>32088.569999999996</v>
      </c>
      <c r="G28" s="12">
        <f t="shared" si="19"/>
        <v>32088.569999999996</v>
      </c>
      <c r="H28" s="12">
        <f t="shared" si="19"/>
        <v>32088.569999999996</v>
      </c>
      <c r="I28" s="12">
        <f t="shared" si="19"/>
        <v>32088.569999999996</v>
      </c>
      <c r="J28" s="12">
        <f t="shared" si="19"/>
        <v>32088.569999999996</v>
      </c>
      <c r="K28" s="12">
        <f t="shared" si="19"/>
        <v>32088.569999999996</v>
      </c>
      <c r="L28" s="12">
        <f t="shared" si="19"/>
        <v>32088.569999999996</v>
      </c>
      <c r="M28" s="12">
        <f t="shared" si="19"/>
        <v>32088.569999999996</v>
      </c>
      <c r="N28" s="12">
        <f t="shared" si="17"/>
        <v>385062.84</v>
      </c>
    </row>
    <row r="29" spans="1:14" ht="24" customHeight="1" thickBot="1" x14ac:dyDescent="0.3">
      <c r="A29" s="3" t="s">
        <v>20</v>
      </c>
      <c r="B29" s="12">
        <f>2417.19+0.02</f>
        <v>2417.21</v>
      </c>
      <c r="C29" s="12">
        <f>2246.69+0.02</f>
        <v>2246.71</v>
      </c>
      <c r="D29" s="12">
        <f>1147.99+60.01</f>
        <v>1208</v>
      </c>
      <c r="E29" s="12">
        <f>2379.45+302.77</f>
        <v>2682.22</v>
      </c>
      <c r="F29" s="12">
        <v>0</v>
      </c>
      <c r="G29" s="12">
        <f>917.32+116.7</f>
        <v>1034.02</v>
      </c>
      <c r="H29" s="12">
        <v>0</v>
      </c>
      <c r="I29" s="12">
        <f>1487.16+174.94</f>
        <v>1662.1000000000001</v>
      </c>
      <c r="J29" s="12">
        <f>2996.27+352.44</f>
        <v>3348.71</v>
      </c>
      <c r="K29" s="12">
        <v>0</v>
      </c>
      <c r="L29" s="12">
        <v>0</v>
      </c>
      <c r="M29" s="12">
        <v>0</v>
      </c>
      <c r="N29" s="12">
        <f t="shared" si="17"/>
        <v>14598.970000000001</v>
      </c>
    </row>
    <row r="30" spans="1:14" ht="24" customHeight="1" thickBot="1" x14ac:dyDescent="0.3">
      <c r="A30" s="3" t="s">
        <v>21</v>
      </c>
      <c r="B30" s="12">
        <v>384.66</v>
      </c>
      <c r="C30" s="12">
        <v>384.66</v>
      </c>
      <c r="D30" s="12">
        <v>384.66</v>
      </c>
      <c r="E30" s="12">
        <v>384.66</v>
      </c>
      <c r="F30" s="12">
        <v>384.66</v>
      </c>
      <c r="G30" s="12">
        <v>384.66</v>
      </c>
      <c r="H30" s="12">
        <v>425.16</v>
      </c>
      <c r="I30" s="12">
        <v>425.16</v>
      </c>
      <c r="J30" s="12">
        <v>425.16</v>
      </c>
      <c r="K30" s="12">
        <v>425.16</v>
      </c>
      <c r="L30" s="12">
        <v>425.16</v>
      </c>
      <c r="M30" s="12">
        <v>425.16</v>
      </c>
      <c r="N30" s="12">
        <f t="shared" si="17"/>
        <v>4858.9199999999992</v>
      </c>
    </row>
    <row r="31" spans="1:14" ht="24" customHeight="1" thickBot="1" x14ac:dyDescent="0.3">
      <c r="A31" s="3" t="s">
        <v>22</v>
      </c>
      <c r="B31" s="12">
        <v>1983.9</v>
      </c>
      <c r="C31" s="12">
        <v>0</v>
      </c>
      <c r="D31" s="12">
        <v>841.49</v>
      </c>
      <c r="E31" s="12">
        <v>4625.7</v>
      </c>
      <c r="F31" s="12">
        <v>2269.5100000000002</v>
      </c>
      <c r="G31" s="12">
        <v>168.3</v>
      </c>
      <c r="H31" s="12">
        <v>9246.2800000000007</v>
      </c>
      <c r="I31" s="12">
        <v>38.92</v>
      </c>
      <c r="J31" s="12">
        <v>0</v>
      </c>
      <c r="K31" s="12">
        <v>3202.55</v>
      </c>
      <c r="L31" s="12">
        <v>0</v>
      </c>
      <c r="M31" s="12">
        <v>0</v>
      </c>
      <c r="N31" s="12">
        <f t="shared" si="17"/>
        <v>22376.649999999998</v>
      </c>
    </row>
    <row r="32" spans="1:14" ht="22.8" customHeight="1" thickBot="1" x14ac:dyDescent="0.3">
      <c r="A32" s="3" t="s">
        <v>25</v>
      </c>
      <c r="B32" s="12">
        <v>494.82</v>
      </c>
      <c r="C32" s="12">
        <v>494.82</v>
      </c>
      <c r="D32" s="12">
        <v>494.82</v>
      </c>
      <c r="E32" s="12">
        <v>494.82</v>
      </c>
      <c r="F32" s="12">
        <v>494.82</v>
      </c>
      <c r="G32" s="12">
        <v>494.82</v>
      </c>
      <c r="H32" s="12">
        <v>285.97000000000003</v>
      </c>
      <c r="I32" s="12">
        <v>285.97000000000003</v>
      </c>
      <c r="J32" s="12">
        <v>285.97000000000003</v>
      </c>
      <c r="K32" s="12">
        <v>285.97000000000003</v>
      </c>
      <c r="L32" s="12">
        <v>285.97000000000003</v>
      </c>
      <c r="M32" s="12">
        <v>285.97000000000003</v>
      </c>
      <c r="N32" s="12">
        <f t="shared" si="17"/>
        <v>4684.7400000000016</v>
      </c>
    </row>
    <row r="33" spans="1:14" ht="18.75" hidden="1" customHeight="1" thickBot="1" x14ac:dyDescent="0.3">
      <c r="A33" s="5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2">
        <f t="shared" si="17"/>
        <v>0</v>
      </c>
    </row>
    <row r="34" spans="1:14" ht="24" customHeight="1" thickBot="1" x14ac:dyDescent="0.3">
      <c r="A34" s="3" t="s">
        <v>6</v>
      </c>
      <c r="B34" s="12">
        <f t="shared" ref="B34:M34" si="20">3308.1*3.15</f>
        <v>10420.514999999999</v>
      </c>
      <c r="C34" s="12">
        <f t="shared" si="20"/>
        <v>10420.514999999999</v>
      </c>
      <c r="D34" s="12">
        <f t="shared" si="20"/>
        <v>10420.514999999999</v>
      </c>
      <c r="E34" s="12">
        <f t="shared" si="20"/>
        <v>10420.514999999999</v>
      </c>
      <c r="F34" s="12">
        <f t="shared" si="20"/>
        <v>10420.514999999999</v>
      </c>
      <c r="G34" s="12">
        <f t="shared" si="20"/>
        <v>10420.514999999999</v>
      </c>
      <c r="H34" s="12">
        <f t="shared" si="20"/>
        <v>10420.514999999999</v>
      </c>
      <c r="I34" s="12">
        <f t="shared" si="20"/>
        <v>10420.514999999999</v>
      </c>
      <c r="J34" s="12">
        <f t="shared" si="20"/>
        <v>10420.514999999999</v>
      </c>
      <c r="K34" s="12">
        <f t="shared" si="20"/>
        <v>10420.514999999999</v>
      </c>
      <c r="L34" s="12">
        <f t="shared" si="20"/>
        <v>10420.514999999999</v>
      </c>
      <c r="M34" s="12">
        <f t="shared" si="20"/>
        <v>10420.514999999999</v>
      </c>
      <c r="N34" s="12">
        <f t="shared" si="17"/>
        <v>125046.18</v>
      </c>
    </row>
    <row r="35" spans="1:14" ht="22.2" customHeight="1" thickBot="1" x14ac:dyDescent="0.3">
      <c r="A35" s="3" t="s">
        <v>26</v>
      </c>
      <c r="B35" s="12">
        <v>900</v>
      </c>
      <c r="C35" s="12">
        <v>900</v>
      </c>
      <c r="D35" s="12">
        <v>900</v>
      </c>
      <c r="E35" s="12">
        <v>900</v>
      </c>
      <c r="F35" s="12">
        <v>900</v>
      </c>
      <c r="G35" s="12">
        <v>900</v>
      </c>
      <c r="H35" s="12">
        <v>900</v>
      </c>
      <c r="I35" s="12">
        <v>900</v>
      </c>
      <c r="J35" s="12">
        <v>900</v>
      </c>
      <c r="K35" s="12">
        <v>900</v>
      </c>
      <c r="L35" s="12">
        <v>900</v>
      </c>
      <c r="M35" s="12">
        <v>900</v>
      </c>
      <c r="N35" s="12">
        <f t="shared" si="17"/>
        <v>10800</v>
      </c>
    </row>
    <row r="36" spans="1:14" ht="26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19859.68</v>
      </c>
      <c r="N36" s="12">
        <f t="shared" si="17"/>
        <v>19859.68</v>
      </c>
    </row>
    <row r="37" spans="1:14" ht="25.8" customHeight="1" thickBot="1" x14ac:dyDescent="0.3">
      <c r="A37" s="3" t="s">
        <v>10</v>
      </c>
      <c r="B37" s="12">
        <f>868.8</f>
        <v>868.8</v>
      </c>
      <c r="C37" s="12">
        <v>0</v>
      </c>
      <c r="D37" s="12">
        <v>0</v>
      </c>
      <c r="E37" s="12">
        <v>0</v>
      </c>
      <c r="F37" s="12">
        <f>12731.5+5069.8+20500</f>
        <v>38301.300000000003</v>
      </c>
      <c r="G37" s="12">
        <v>0</v>
      </c>
      <c r="H37" s="12">
        <v>0</v>
      </c>
      <c r="I37" s="12">
        <f>5623.9+5173.9</f>
        <v>10797.8</v>
      </c>
      <c r="J37" s="12">
        <f>7863.9+9032.8+525</f>
        <v>17421.699999999997</v>
      </c>
      <c r="K37" s="12">
        <f>210+8098.5+3493+31450</f>
        <v>43251.5</v>
      </c>
      <c r="L37" s="12">
        <f>1838.2</f>
        <v>1838.2</v>
      </c>
      <c r="M37" s="12">
        <v>0</v>
      </c>
      <c r="N37" s="12">
        <f t="shared" si="17"/>
        <v>112479.3</v>
      </c>
    </row>
    <row r="38" spans="1:14" ht="22.5" customHeight="1" thickBot="1" x14ac:dyDescent="0.3">
      <c r="A38" s="10" t="s">
        <v>23</v>
      </c>
      <c r="B38" s="11">
        <f t="shared" ref="B38:M38" si="21">SUM(B24:B37)</f>
        <v>55707.362290000005</v>
      </c>
      <c r="C38" s="11">
        <f t="shared" si="21"/>
        <v>52852.905650000001</v>
      </c>
      <c r="D38" s="11">
        <f t="shared" si="21"/>
        <v>52826.180809999998</v>
      </c>
      <c r="E38" s="11">
        <f t="shared" si="21"/>
        <v>57815.914819999998</v>
      </c>
      <c r="F38" s="11">
        <f t="shared" si="21"/>
        <v>91228.102080000011</v>
      </c>
      <c r="G38" s="11">
        <f t="shared" si="21"/>
        <v>52251.880099999995</v>
      </c>
      <c r="H38" s="11">
        <f t="shared" si="21"/>
        <v>59671.129889999997</v>
      </c>
      <c r="I38" s="11">
        <f t="shared" si="21"/>
        <v>63002.809689999995</v>
      </c>
      <c r="J38" s="11">
        <f t="shared" si="21"/>
        <v>71521.145519999991</v>
      </c>
      <c r="K38" s="11">
        <f t="shared" si="21"/>
        <v>97009.553780000002</v>
      </c>
      <c r="L38" s="11">
        <f t="shared" si="21"/>
        <v>52177.881219999996</v>
      </c>
      <c r="M38" s="11">
        <f t="shared" si="21"/>
        <v>70178.192089999997</v>
      </c>
      <c r="N38" s="11">
        <f>SUM(B38:M38)</f>
        <v>776243.05793999997</v>
      </c>
    </row>
    <row r="39" spans="1:14" ht="23.25" customHeight="1" thickBot="1" x14ac:dyDescent="0.3">
      <c r="A39" s="3" t="s">
        <v>5</v>
      </c>
      <c r="B39" s="16">
        <f t="shared" ref="B39:N39" si="22">B15-B38</f>
        <v>9085.9377099999983</v>
      </c>
      <c r="C39" s="16">
        <f t="shared" si="22"/>
        <v>15230.044349999996</v>
      </c>
      <c r="D39" s="16">
        <f t="shared" si="22"/>
        <v>22591.709190000001</v>
      </c>
      <c r="E39" s="16">
        <f t="shared" si="22"/>
        <v>8796.5751799999925</v>
      </c>
      <c r="F39" s="16">
        <f t="shared" si="22"/>
        <v>-23670.492080000011</v>
      </c>
      <c r="G39" s="16">
        <f t="shared" si="22"/>
        <v>32244.149900000004</v>
      </c>
      <c r="H39" s="16">
        <f t="shared" si="22"/>
        <v>10351.400110000017</v>
      </c>
      <c r="I39" s="16">
        <f t="shared" si="22"/>
        <v>2900.1603100000066</v>
      </c>
      <c r="J39" s="16">
        <f t="shared" si="22"/>
        <v>8983.5044800000323</v>
      </c>
      <c r="K39" s="16">
        <f t="shared" si="22"/>
        <v>-24275.803780000002</v>
      </c>
      <c r="L39" s="16">
        <f t="shared" si="22"/>
        <v>14971.568780000001</v>
      </c>
      <c r="M39" s="16">
        <f t="shared" si="22"/>
        <v>-1225.5320900000079</v>
      </c>
      <c r="N39" s="12">
        <f t="shared" si="22"/>
        <v>75983.222060000058</v>
      </c>
    </row>
    <row r="40" spans="1:14" ht="23.25" customHeight="1" thickBot="1" x14ac:dyDescent="0.3">
      <c r="A40" s="3" t="s">
        <v>7</v>
      </c>
      <c r="B40" s="17">
        <f t="shared" ref="B40:M40" si="23">B5+B39</f>
        <v>100179.83770999999</v>
      </c>
      <c r="C40" s="17">
        <f t="shared" si="23"/>
        <v>115409.88205999999</v>
      </c>
      <c r="D40" s="17">
        <f t="shared" si="23"/>
        <v>138001.59125</v>
      </c>
      <c r="E40" s="17">
        <f t="shared" si="23"/>
        <v>146798.16642999998</v>
      </c>
      <c r="F40" s="17">
        <f t="shared" si="23"/>
        <v>123127.67434999997</v>
      </c>
      <c r="G40" s="17">
        <f t="shared" si="23"/>
        <v>155371.82424999998</v>
      </c>
      <c r="H40" s="17">
        <f t="shared" si="23"/>
        <v>165723.22435999999</v>
      </c>
      <c r="I40" s="17">
        <f t="shared" si="23"/>
        <v>168623.38467</v>
      </c>
      <c r="J40" s="17">
        <f t="shared" si="23"/>
        <v>177606.88915000003</v>
      </c>
      <c r="K40" s="17">
        <f t="shared" si="23"/>
        <v>153331.08537000004</v>
      </c>
      <c r="L40" s="17">
        <f t="shared" si="23"/>
        <v>168302.65415000005</v>
      </c>
      <c r="M40" s="17">
        <f t="shared" si="23"/>
        <v>167077.12206000002</v>
      </c>
      <c r="N40" s="16">
        <f>N5-N38+N15</f>
        <v>167077.12206000008</v>
      </c>
    </row>
    <row r="41" spans="1:14" ht="27" customHeight="1" thickBot="1" x14ac:dyDescent="0.3">
      <c r="A41" s="4" t="s">
        <v>11</v>
      </c>
      <c r="B41" s="18">
        <f>B6+B15-B7</f>
        <v>-173236.28999999998</v>
      </c>
      <c r="C41" s="18">
        <f t="shared" ref="C41:N41" si="24">C6+C15-C7</f>
        <v>-181201.38999999998</v>
      </c>
      <c r="D41" s="18">
        <f t="shared" si="24"/>
        <v>-179677.06999999998</v>
      </c>
      <c r="E41" s="18">
        <f t="shared" si="24"/>
        <v>-186761.01999999996</v>
      </c>
      <c r="F41" s="18">
        <f t="shared" si="24"/>
        <v>-198158.26999999996</v>
      </c>
      <c r="G41" s="18">
        <f t="shared" si="24"/>
        <v>-187578.63999999996</v>
      </c>
      <c r="H41" s="18">
        <f t="shared" si="24"/>
        <v>-190509.23999999993</v>
      </c>
      <c r="I41" s="18">
        <f t="shared" si="24"/>
        <v>-206373.59999999995</v>
      </c>
      <c r="J41" s="18">
        <f t="shared" si="24"/>
        <v>-199318.68999999994</v>
      </c>
      <c r="K41" s="18">
        <f t="shared" si="24"/>
        <v>-201682.29999999993</v>
      </c>
      <c r="L41" s="18">
        <f t="shared" si="24"/>
        <v>-207530.48999999993</v>
      </c>
      <c r="M41" s="18">
        <f t="shared" si="24"/>
        <v>-208303.05999999994</v>
      </c>
      <c r="N41" s="19">
        <f t="shared" si="24"/>
        <v>-208303.05999999994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2025-03-04T04:48:06Z</cp:lastPrinted>
  <dcterms:created xsi:type="dcterms:W3CDTF">2011-06-06T03:25:48Z</dcterms:created>
  <dcterms:modified xsi:type="dcterms:W3CDTF">2025-03-04T04:56:56Z</dcterms:modified>
</cp:coreProperties>
</file>