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M37" i="1" l="1"/>
  <c r="M35" i="1" l="1"/>
  <c r="L35" i="1"/>
  <c r="K35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7" i="1" l="1"/>
  <c r="J32" i="1" l="1"/>
  <c r="F37" i="1" l="1"/>
  <c r="H37" i="1" l="1"/>
  <c r="J35" i="1" l="1"/>
  <c r="I35" i="1"/>
  <c r="H35" i="1"/>
  <c r="J27" i="1" l="1"/>
  <c r="J16" i="1"/>
  <c r="J26" i="1"/>
  <c r="J8" i="1"/>
  <c r="I27" i="1" l="1"/>
  <c r="I16" i="1"/>
  <c r="I26" i="1"/>
  <c r="I8" i="1"/>
  <c r="H27" i="1" l="1"/>
  <c r="H16" i="1"/>
  <c r="H26" i="1"/>
  <c r="H8" i="1" l="1"/>
  <c r="H33" i="1"/>
  <c r="I33" i="1"/>
  <c r="J33" i="1"/>
  <c r="H28" i="1" l="1"/>
  <c r="I28" i="1"/>
  <c r="J28" i="1"/>
  <c r="H25" i="1"/>
  <c r="I25" i="1"/>
  <c r="J25" i="1"/>
  <c r="H24" i="1"/>
  <c r="I24" i="1"/>
  <c r="J24" i="1"/>
  <c r="G35" i="1" l="1"/>
  <c r="F35" i="1"/>
  <c r="E35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7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35" i="1" l="1"/>
  <c r="C35" i="1"/>
  <c r="C37" i="1" l="1"/>
  <c r="N35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C33" i="1"/>
  <c r="D33" i="1"/>
  <c r="C28" i="1"/>
  <c r="D28" i="1"/>
  <c r="C25" i="1"/>
  <c r="D25" i="1"/>
  <c r="C24" i="1"/>
  <c r="D24" i="1"/>
  <c r="B33" i="1" l="1"/>
  <c r="B28" i="1"/>
  <c r="B25" i="1"/>
  <c r="B24" i="1"/>
  <c r="N34" i="1" l="1"/>
  <c r="N5" i="1" l="1"/>
  <c r="G15" i="1" l="1"/>
  <c r="N6" i="1" l="1"/>
  <c r="M7" i="1" l="1"/>
  <c r="L7" i="1"/>
  <c r="K7" i="1"/>
  <c r="N24" i="1"/>
  <c r="N25" i="1"/>
  <c r="N26" i="1"/>
  <c r="N27" i="1"/>
  <c r="N28" i="1"/>
  <c r="N29" i="1"/>
  <c r="N30" i="1"/>
  <c r="N31" i="1"/>
  <c r="N32" i="1"/>
  <c r="N33" i="1"/>
  <c r="N36" i="1"/>
  <c r="N37" i="1"/>
  <c r="N17" i="1"/>
  <c r="N18" i="1"/>
  <c r="N19" i="1"/>
  <c r="N20" i="1"/>
  <c r="N21" i="1"/>
  <c r="N22" i="1"/>
  <c r="K15" i="1"/>
  <c r="L15" i="1"/>
  <c r="M15" i="1"/>
  <c r="N9" i="1"/>
  <c r="N10" i="1"/>
  <c r="N11" i="1"/>
  <c r="N12" i="1"/>
  <c r="N13" i="1"/>
  <c r="N14" i="1"/>
  <c r="M38" i="1" l="1"/>
  <c r="M39" i="1" s="1"/>
  <c r="L38" i="1"/>
  <c r="L39" i="1" s="1"/>
  <c r="K38" i="1"/>
  <c r="K39" i="1" l="1"/>
  <c r="H15" i="1"/>
  <c r="I15" i="1"/>
  <c r="J15" i="1"/>
  <c r="I7" i="1"/>
  <c r="J7" i="1"/>
  <c r="H38" i="1" l="1"/>
  <c r="H39" i="1" s="1"/>
  <c r="J38" i="1"/>
  <c r="J39" i="1" s="1"/>
  <c r="H7" i="1"/>
  <c r="I38" i="1" l="1"/>
  <c r="N8" i="1"/>
  <c r="F15" i="1"/>
  <c r="G7" i="1"/>
  <c r="D15" i="1"/>
  <c r="D38" i="1" s="1"/>
  <c r="D39" i="1" s="1"/>
  <c r="D7" i="1"/>
  <c r="C15" i="1"/>
  <c r="C7" i="1"/>
  <c r="B15" i="1"/>
  <c r="B7" i="1"/>
  <c r="G38" i="1" l="1"/>
  <c r="G39" i="1" s="1"/>
  <c r="C38" i="1"/>
  <c r="C39" i="1" s="1"/>
  <c r="E7" i="1"/>
  <c r="E15" i="1"/>
  <c r="N16" i="1"/>
  <c r="I39" i="1"/>
  <c r="F7" i="1"/>
  <c r="F38" i="1"/>
  <c r="F39" i="1" s="1"/>
  <c r="B41" i="1"/>
  <c r="C6" i="1" s="1"/>
  <c r="C41" i="1" s="1"/>
  <c r="D6" i="1" s="1"/>
  <c r="D41" i="1" l="1"/>
  <c r="E6" i="1" s="1"/>
  <c r="E41" i="1" s="1"/>
  <c r="E38" i="1"/>
  <c r="E39" i="1" s="1"/>
  <c r="N7" i="1"/>
  <c r="N15" i="1"/>
  <c r="B38" i="1"/>
  <c r="N38" i="1" l="1"/>
  <c r="N41" i="1"/>
  <c r="F6" i="1"/>
  <c r="F41" i="1" s="1"/>
  <c r="B39" i="1"/>
  <c r="G6" i="1" l="1"/>
  <c r="N39" i="1"/>
  <c r="N40" i="1" s="1"/>
  <c r="B40" i="1"/>
  <c r="G41" i="1" l="1"/>
  <c r="H6" i="1" s="1"/>
  <c r="H41" i="1" s="1"/>
  <c r="I6" i="1" s="1"/>
  <c r="I41" i="1" s="1"/>
  <c r="C5" i="1"/>
  <c r="C40" i="1" s="1"/>
  <c r="J6" i="1" l="1"/>
  <c r="J41" i="1" s="1"/>
  <c r="D5" i="1"/>
  <c r="D40" i="1" s="1"/>
  <c r="K6" i="1" l="1"/>
  <c r="K41" i="1" s="1"/>
  <c r="L6" i="1" s="1"/>
  <c r="L41" i="1" s="1"/>
  <c r="E5" i="1"/>
  <c r="E40" i="1" s="1"/>
  <c r="M6" i="1" l="1"/>
  <c r="M41" i="1" s="1"/>
  <c r="F5" i="1"/>
  <c r="F40" i="1" s="1"/>
  <c r="G5" i="1" l="1"/>
  <c r="G40" i="1" l="1"/>
  <c r="H5" i="1" s="1"/>
  <c r="H40" i="1" s="1"/>
  <c r="I5" i="1" s="1"/>
  <c r="I40" i="1" s="1"/>
  <c r="J5" i="1" s="1"/>
  <c r="J40" i="1" s="1"/>
  <c r="K5" i="1" s="1"/>
  <c r="K40" i="1" s="1"/>
  <c r="L5" i="1" s="1"/>
  <c r="L40" i="1" s="1"/>
  <c r="M5" i="1" s="1"/>
  <c r="M40" i="1" s="1"/>
</calcChain>
</file>

<file path=xl/sharedStrings.xml><?xml version="1.0" encoding="utf-8"?>
<sst xmlns="http://schemas.openxmlformats.org/spreadsheetml/2006/main" count="53" uniqueCount="44">
  <si>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</si>
  <si>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</si>
  <si>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</si>
  <si>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</si>
  <si>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</si>
  <si>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</si>
  <si>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</si>
  <si>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</si>
  <si>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</si>
  <si>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</si>
  <si>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</si>
  <si>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</si>
  <si>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</si>
  <si>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</si>
  <si>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</si>
  <si>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</si>
  <si>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</si>
  <si>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</si>
  <si>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</si>
  <si>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</si>
  <si>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</si>
  <si>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</si>
  <si>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</si>
  <si>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</si>
  <si>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узла учета тепловой энергии</t>
  </si>
  <si>
    <t>Отведение сточных вод ОИ</t>
  </si>
  <si>
    <t>Содержание жилья и текущий ремонт,  ОПУ</t>
  </si>
  <si>
    <t xml:space="preserve"> </t>
  </si>
  <si>
    <t>Январь 2024г.</t>
  </si>
  <si>
    <t>Февраль 2024г.</t>
  </si>
  <si>
    <t>Март 2024г.</t>
  </si>
  <si>
    <t>Апрель 2024г.</t>
  </si>
  <si>
    <t>Май 2024г.</t>
  </si>
  <si>
    <t>Июнь 2024г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</si>
  <si>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</si>
  <si>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</si>
  <si>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</si>
  <si>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</si>
  <si>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</si>
  <si>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</si>
  <si>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</si>
  <si>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</si>
  <si>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</si>
  <si>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               ОТЧЕТ по дому Ленинградская, 95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</si>
</sst>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28" zoomScale="75" workbookViewId="0">
      <selection activeCell="A28" sqref="A1:H1048576"/>
    </sheetView>
  </sheetViews>
  <sheetFormatPr defaultRowHeight="13.2" x14ac:dyDescent="0.25"/>
  <cols>
    <col min="1" max="1" width="58.6640625" customWidth="1"/>
    <col min="2" max="2" width="15.109375" customWidth="1"/>
    <col min="3" max="3" width="14.33203125" customWidth="1"/>
    <col min="4" max="4" width="13.44140625" customWidth="1"/>
    <col min="5" max="5" width="13.88671875" customWidth="1"/>
    <col min="6" max="7" width="14.33203125" customWidth="1"/>
    <col min="8" max="8" width="13.88671875" customWidth="1"/>
    <col min="9" max="9" width="13.6640625" customWidth="1"/>
    <col min="10" max="13" width="13.33203125" customWidth="1"/>
    <col min="14" max="14" width="16.1093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15</v>
      </c>
      <c r="B5" s="8">
        <v>-63911.81</v>
      </c>
      <c r="C5" s="8">
        <f t="shared" ref="C5:D6" si="0">B40</f>
        <v>-51857.300540000004</v>
      </c>
      <c r="D5" s="8">
        <f t="shared" si="0"/>
        <v>-43137.254379999998</v>
      </c>
      <c r="E5" s="8">
        <f t="shared" ref="E5:E6" si="1">D40</f>
        <v>-28299.267990000004</v>
      </c>
      <c r="F5" s="8">
        <f t="shared" ref="F5:F6" si="2">E40</f>
        <v>-21749.383200000004</v>
      </c>
      <c r="G5" s="8">
        <f t="shared" ref="G5:G6" si="3">F40</f>
        <v>-42297.261709999999</v>
      </c>
      <c r="H5" s="8">
        <f t="shared" ref="H5:H6" si="4">G40</f>
        <v>-34769.610619999992</v>
      </c>
      <c r="I5" s="8">
        <f t="shared" ref="I5:I6" si="5">H40</f>
        <v>-43519.220629999996</v>
      </c>
      <c r="J5" s="8">
        <f t="shared" ref="J5:J6" si="6">I40</f>
        <v>-31953.175429999992</v>
      </c>
      <c r="K5" s="8">
        <f t="shared" ref="K5:K6" si="7">J40</f>
        <v>-26111.080569999991</v>
      </c>
      <c r="L5" s="8">
        <f t="shared" ref="L5:L6" si="8">K40</f>
        <v>-15899.140689999989</v>
      </c>
      <c r="M5" s="8">
        <f t="shared" ref="M5:M6" si="9">L40</f>
        <v>-2288.921099999985</v>
      </c>
      <c r="N5" s="8">
        <f>B5</f>
        <v>-63911.81</v>
      </c>
    </row>
    <row r="6" spans="1:18" ht="21" customHeight="1" thickBot="1" x14ac:dyDescent="0.3">
      <c r="A6" s="7" t="s">
        <v>13</v>
      </c>
      <c r="B6" s="8">
        <v>-34407.129999999997</v>
      </c>
      <c r="C6" s="8">
        <f t="shared" si="0"/>
        <v>-30113.230000000003</v>
      </c>
      <c r="D6" s="8">
        <f t="shared" si="0"/>
        <v>-35864.82</v>
      </c>
      <c r="E6" s="8">
        <f t="shared" si="1"/>
        <v>-31176.82</v>
      </c>
      <c r="F6" s="8">
        <f t="shared" si="2"/>
        <v>-32483.1</v>
      </c>
      <c r="G6" s="8">
        <f t="shared" si="3"/>
        <v>-28825.269999999997</v>
      </c>
      <c r="H6" s="8">
        <f t="shared" si="4"/>
        <v>-32581.449999999993</v>
      </c>
      <c r="I6" s="8">
        <f t="shared" si="5"/>
        <v>-34837.26999999999</v>
      </c>
      <c r="J6" s="8">
        <f t="shared" si="6"/>
        <v>-35110.299999999981</v>
      </c>
      <c r="K6" s="8">
        <f t="shared" si="7"/>
        <v>-38429.079999999973</v>
      </c>
      <c r="L6" s="8">
        <f t="shared" si="8"/>
        <v>-38557.039999999972</v>
      </c>
      <c r="M6" s="8">
        <f t="shared" si="9"/>
        <v>-34735.329999999965</v>
      </c>
      <c r="N6" s="8">
        <f>B6</f>
        <v>-34407.129999999997</v>
      </c>
    </row>
    <row r="7" spans="1:18" ht="20.25" customHeight="1" thickBot="1" x14ac:dyDescent="0.3">
      <c r="A7" s="9" t="s">
        <v>12</v>
      </c>
      <c r="B7" s="10">
        <f>SUM(B8:B14)</f>
        <v>34564.18</v>
      </c>
      <c r="C7" s="10">
        <f>SUM(C8:C14)</f>
        <v>38440.179999999993</v>
      </c>
      <c r="D7" s="10">
        <f>SUM(D8:D14)</f>
        <v>33554.369999999995</v>
      </c>
      <c r="E7" s="10">
        <f t="shared" ref="E7:M7" si="10">SUM(E8:E14)</f>
        <v>33554.369999999995</v>
      </c>
      <c r="F7" s="10">
        <f t="shared" si="10"/>
        <v>33554.369999999995</v>
      </c>
      <c r="G7" s="10">
        <f t="shared" si="10"/>
        <v>35436.269999999997</v>
      </c>
      <c r="H7" s="10">
        <f t="shared" si="10"/>
        <v>34211.369999999995</v>
      </c>
      <c r="I7" s="10">
        <f t="shared" si="10"/>
        <v>34072.899999999994</v>
      </c>
      <c r="J7" s="10">
        <f t="shared" si="10"/>
        <v>33589.179999999993</v>
      </c>
      <c r="K7" s="10">
        <f t="shared" si="10"/>
        <v>33861.64</v>
      </c>
      <c r="L7" s="10">
        <f t="shared" si="10"/>
        <v>33887.869999999995</v>
      </c>
      <c r="M7" s="10">
        <f t="shared" si="10"/>
        <v>33469.159999999996</v>
      </c>
      <c r="N7" s="10">
        <f>SUM(B7:M7)</f>
        <v>412195.85999999993</v>
      </c>
    </row>
    <row r="8" spans="1:18" ht="24.75" customHeight="1" thickBot="1" x14ac:dyDescent="0.3">
      <c r="A8" s="4" t="s">
        <v>26</v>
      </c>
      <c r="B8" s="11">
        <f t="shared" ref="B8:G8" si="11">30335.1+951.37</f>
        <v>31286.469999999998</v>
      </c>
      <c r="C8" s="11">
        <f t="shared" si="11"/>
        <v>31286.469999999998</v>
      </c>
      <c r="D8" s="11">
        <f t="shared" si="11"/>
        <v>31286.469999999998</v>
      </c>
      <c r="E8" s="11">
        <f t="shared" si="11"/>
        <v>31286.469999999998</v>
      </c>
      <c r="F8" s="11">
        <f t="shared" si="11"/>
        <v>31286.469999999998</v>
      </c>
      <c r="G8" s="11">
        <f t="shared" si="11"/>
        <v>31286.469999999998</v>
      </c>
      <c r="H8" s="11">
        <f t="shared" ref="H8:M8" si="12">30335.1+951.37</f>
        <v>31286.469999999998</v>
      </c>
      <c r="I8" s="11">
        <f t="shared" si="12"/>
        <v>31286.469999999998</v>
      </c>
      <c r="J8" s="11">
        <f t="shared" si="12"/>
        <v>31286.469999999998</v>
      </c>
      <c r="K8" s="11">
        <f t="shared" si="12"/>
        <v>31286.469999999998</v>
      </c>
      <c r="L8" s="11">
        <f t="shared" si="12"/>
        <v>31286.469999999998</v>
      </c>
      <c r="M8" s="11">
        <f t="shared" si="12"/>
        <v>31286.469999999998</v>
      </c>
      <c r="N8" s="11">
        <f>SUM(B8:M8)</f>
        <v>375437.6399999999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3">SUM(B9:M9)</f>
        <v>0</v>
      </c>
      <c r="Q9" t="s">
        <v>27</v>
      </c>
    </row>
    <row r="10" spans="1:18" ht="24.75" customHeight="1" thickBot="1" x14ac:dyDescent="0.3">
      <c r="A10" s="4" t="s">
        <v>17</v>
      </c>
      <c r="B10" s="11">
        <v>86.16</v>
      </c>
      <c r="C10" s="11">
        <v>86.16</v>
      </c>
      <c r="D10" s="11">
        <v>86.16</v>
      </c>
      <c r="E10" s="11">
        <v>86.16</v>
      </c>
      <c r="F10" s="11">
        <v>86.16</v>
      </c>
      <c r="G10" s="11">
        <v>86.16</v>
      </c>
      <c r="H10" s="11">
        <v>95.18</v>
      </c>
      <c r="I10" s="11">
        <v>95.18</v>
      </c>
      <c r="J10" s="11">
        <v>95.18</v>
      </c>
      <c r="K10" s="11">
        <v>95.18</v>
      </c>
      <c r="L10" s="11">
        <v>95.18</v>
      </c>
      <c r="M10" s="11">
        <v>95.18</v>
      </c>
      <c r="N10" s="11">
        <f t="shared" si="13"/>
        <v>1088.0400000000002</v>
      </c>
    </row>
    <row r="11" spans="1:18" ht="24.75" customHeight="1" thickBot="1" x14ac:dyDescent="0.3">
      <c r="A11" s="4" t="s">
        <v>18</v>
      </c>
      <c r="B11" s="11">
        <v>1009.81</v>
      </c>
      <c r="C11" s="11">
        <v>4885.8100000000004</v>
      </c>
      <c r="D11" s="11">
        <v>0</v>
      </c>
      <c r="E11" s="11">
        <v>0</v>
      </c>
      <c r="F11" s="11">
        <v>0</v>
      </c>
      <c r="G11" s="11">
        <v>1881.9</v>
      </c>
      <c r="H11" s="11">
        <v>622.19000000000005</v>
      </c>
      <c r="I11" s="11">
        <v>483.72</v>
      </c>
      <c r="J11" s="11">
        <v>0</v>
      </c>
      <c r="K11" s="11">
        <v>272.45999999999998</v>
      </c>
      <c r="L11" s="11">
        <v>394.76</v>
      </c>
      <c r="M11" s="11">
        <v>667.19</v>
      </c>
      <c r="N11" s="11">
        <f t="shared" si="13"/>
        <v>10217.84</v>
      </c>
    </row>
    <row r="12" spans="1:18" ht="24.75" customHeight="1" thickBot="1" x14ac:dyDescent="0.3">
      <c r="A12" s="4" t="s">
        <v>25</v>
      </c>
      <c r="B12" s="11">
        <v>166.24</v>
      </c>
      <c r="C12" s="11">
        <v>166.24</v>
      </c>
      <c r="D12" s="11">
        <v>166.24</v>
      </c>
      <c r="E12" s="11">
        <v>166.24</v>
      </c>
      <c r="F12" s="11">
        <v>166.24</v>
      </c>
      <c r="G12" s="11">
        <v>166.24</v>
      </c>
      <c r="H12" s="11">
        <v>192.03</v>
      </c>
      <c r="I12" s="11">
        <v>192.03</v>
      </c>
      <c r="J12" s="11">
        <v>192.03</v>
      </c>
      <c r="K12" s="11">
        <v>192.03</v>
      </c>
      <c r="L12" s="11">
        <v>95.96</v>
      </c>
      <c r="M12" s="11">
        <v>-595.17999999999995</v>
      </c>
      <c r="N12" s="11">
        <f t="shared" si="13"/>
        <v>1266.3400000000001</v>
      </c>
    </row>
    <row r="13" spans="1:18" ht="24.75" customHeight="1" thickBot="1" x14ac:dyDescent="0.3">
      <c r="A13" s="4" t="s">
        <v>41</v>
      </c>
      <c r="B13" s="11">
        <v>1615.5</v>
      </c>
      <c r="C13" s="11">
        <v>1615.5</v>
      </c>
      <c r="D13" s="11">
        <v>1615.5</v>
      </c>
      <c r="E13" s="11">
        <v>1615.5</v>
      </c>
      <c r="F13" s="11">
        <v>1615.5</v>
      </c>
      <c r="G13" s="11">
        <v>1615.5</v>
      </c>
      <c r="H13" s="11">
        <v>1615.5</v>
      </c>
      <c r="I13" s="11">
        <v>1615.5</v>
      </c>
      <c r="J13" s="11">
        <v>1615.5</v>
      </c>
      <c r="K13" s="11">
        <v>1615.5</v>
      </c>
      <c r="L13" s="11">
        <v>1615.5</v>
      </c>
      <c r="M13" s="11">
        <v>1615.5</v>
      </c>
      <c r="N13" s="11">
        <f t="shared" si="13"/>
        <v>19386</v>
      </c>
    </row>
    <row r="14" spans="1:18" ht="24.75" customHeight="1" thickBot="1" x14ac:dyDescent="0.3">
      <c r="A14" s="4" t="s">
        <v>14</v>
      </c>
      <c r="B14" s="11">
        <v>400</v>
      </c>
      <c r="C14" s="11">
        <v>400</v>
      </c>
      <c r="D14" s="11">
        <v>400</v>
      </c>
      <c r="E14" s="11">
        <v>400</v>
      </c>
      <c r="F14" s="11">
        <v>400</v>
      </c>
      <c r="G14" s="11">
        <v>400</v>
      </c>
      <c r="H14" s="11">
        <v>400</v>
      </c>
      <c r="I14" s="11">
        <v>400</v>
      </c>
      <c r="J14" s="11">
        <v>400</v>
      </c>
      <c r="K14" s="11">
        <v>400</v>
      </c>
      <c r="L14" s="11">
        <v>400</v>
      </c>
      <c r="M14" s="11">
        <v>400</v>
      </c>
      <c r="N14" s="11">
        <f t="shared" si="13"/>
        <v>4800</v>
      </c>
    </row>
    <row r="15" spans="1:18" ht="20.25" customHeight="1" thickBot="1" x14ac:dyDescent="0.3">
      <c r="A15" s="12" t="s">
        <v>8</v>
      </c>
      <c r="B15" s="13">
        <f>SUM(B16:B22)</f>
        <v>38858.079999999994</v>
      </c>
      <c r="C15" s="13">
        <f>SUM(C16:C22)</f>
        <v>32688.589999999997</v>
      </c>
      <c r="D15" s="13">
        <f>SUM(D16:D22)</f>
        <v>38242.369999999995</v>
      </c>
      <c r="E15" s="13">
        <f t="shared" ref="E15:M15" si="14">SUM(E16:E22)</f>
        <v>32248.089999999997</v>
      </c>
      <c r="F15" s="13">
        <f t="shared" si="14"/>
        <v>37212.199999999997</v>
      </c>
      <c r="G15" s="13">
        <f t="shared" si="14"/>
        <v>31680.09</v>
      </c>
      <c r="H15" s="13">
        <f t="shared" si="14"/>
        <v>31955.55</v>
      </c>
      <c r="I15" s="13">
        <f t="shared" si="14"/>
        <v>33799.870000000003</v>
      </c>
      <c r="J15" s="13">
        <f t="shared" si="14"/>
        <v>30270.399999999998</v>
      </c>
      <c r="K15" s="13">
        <f t="shared" si="14"/>
        <v>33733.68</v>
      </c>
      <c r="L15" s="13">
        <f t="shared" si="14"/>
        <v>37709.58</v>
      </c>
      <c r="M15" s="13">
        <f t="shared" si="14"/>
        <v>30106.279999999995</v>
      </c>
      <c r="N15" s="13">
        <f>SUM(B15:M15)</f>
        <v>408504.77999999997</v>
      </c>
    </row>
    <row r="16" spans="1:18" ht="24" customHeight="1" thickBot="1" x14ac:dyDescent="0.3">
      <c r="A16" s="4" t="s">
        <v>26</v>
      </c>
      <c r="B16" s="11">
        <f>33805.22+1061.7</f>
        <v>34866.92</v>
      </c>
      <c r="C16" s="11">
        <f>28667.4+898.19</f>
        <v>29565.59</v>
      </c>
      <c r="D16" s="11">
        <f>30261.01+1001.07</f>
        <v>31262.079999999998</v>
      </c>
      <c r="E16" s="11">
        <f>28995.56+856.71</f>
        <v>29852.27</v>
      </c>
      <c r="F16" s="11">
        <f>33663.05+1055.74</f>
        <v>34718.79</v>
      </c>
      <c r="G16" s="11">
        <f>28618.69+897.54</f>
        <v>29516.23</v>
      </c>
      <c r="H16" s="11">
        <f>27338.73+857.36</f>
        <v>28196.09</v>
      </c>
      <c r="I16" s="11">
        <f>29898.65+937.72</f>
        <v>30836.370000000003</v>
      </c>
      <c r="J16" s="11">
        <f>26906.75+843.85</f>
        <v>27750.6</v>
      </c>
      <c r="K16" s="11">
        <f>30441.3+954.7</f>
        <v>31396</v>
      </c>
      <c r="L16" s="11">
        <f>33376.56+1217.05</f>
        <v>34593.61</v>
      </c>
      <c r="M16" s="11">
        <f>26906.75+843.85</f>
        <v>27750.6</v>
      </c>
      <c r="N16" s="11">
        <f>SUM(B16:M16)</f>
        <v>370305.14999999997</v>
      </c>
    </row>
    <row r="17" spans="1:15" ht="26.25" customHeight="1" thickBot="1" x14ac:dyDescent="0.3">
      <c r="A17" s="4" t="s">
        <v>16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 t="shared" ref="N17:N22" si="15">SUM(B17:M17)</f>
        <v>0</v>
      </c>
    </row>
    <row r="18" spans="1:15" ht="26.25" customHeight="1" thickBot="1" x14ac:dyDescent="0.3">
      <c r="A18" s="4" t="s">
        <v>17</v>
      </c>
      <c r="B18" s="11">
        <v>96.02</v>
      </c>
      <c r="C18" s="11">
        <v>81.42</v>
      </c>
      <c r="D18" s="11">
        <v>85.95</v>
      </c>
      <c r="E18" s="11">
        <v>82.35</v>
      </c>
      <c r="F18" s="11">
        <v>95.63</v>
      </c>
      <c r="G18" s="11">
        <v>81.28</v>
      </c>
      <c r="H18" s="11">
        <v>77.64</v>
      </c>
      <c r="I18" s="11">
        <v>93.43</v>
      </c>
      <c r="J18" s="11">
        <v>84.42</v>
      </c>
      <c r="K18" s="11">
        <v>95.51</v>
      </c>
      <c r="L18" s="11">
        <v>104.24</v>
      </c>
      <c r="M18" s="11">
        <v>84.42</v>
      </c>
      <c r="N18" s="11">
        <f t="shared" si="15"/>
        <v>1062.31</v>
      </c>
    </row>
    <row r="19" spans="1:15" ht="26.25" customHeight="1" thickBot="1" x14ac:dyDescent="0.3">
      <c r="A19" s="4" t="s">
        <v>18</v>
      </c>
      <c r="B19" s="11">
        <v>1512.92</v>
      </c>
      <c r="C19" s="11">
        <v>956.17</v>
      </c>
      <c r="D19" s="11">
        <v>4629.17</v>
      </c>
      <c r="E19" s="11">
        <v>315.05</v>
      </c>
      <c r="F19" s="11">
        <v>5.53</v>
      </c>
      <c r="G19" s="11">
        <v>0</v>
      </c>
      <c r="H19" s="11">
        <v>1696.01</v>
      </c>
      <c r="I19" s="11">
        <v>666.39</v>
      </c>
      <c r="J19" s="11">
        <v>429.05</v>
      </c>
      <c r="K19" s="11">
        <v>28.18</v>
      </c>
      <c r="L19" s="11">
        <v>343.37</v>
      </c>
      <c r="M19" s="11">
        <v>350.14</v>
      </c>
      <c r="N19" s="11">
        <f t="shared" si="15"/>
        <v>10931.98</v>
      </c>
    </row>
    <row r="20" spans="1:15" ht="26.25" customHeight="1" thickBot="1" x14ac:dyDescent="0.3">
      <c r="A20" s="4" t="s">
        <v>25</v>
      </c>
      <c r="B20" s="11">
        <v>185.26</v>
      </c>
      <c r="C20" s="11">
        <v>157.1</v>
      </c>
      <c r="D20" s="11">
        <v>165.82</v>
      </c>
      <c r="E20" s="11">
        <v>158.91</v>
      </c>
      <c r="F20" s="11">
        <v>184.49</v>
      </c>
      <c r="G20" s="11">
        <v>156.83000000000001</v>
      </c>
      <c r="H20" s="11">
        <v>149.81</v>
      </c>
      <c r="I20" s="11">
        <v>188.18</v>
      </c>
      <c r="J20" s="11">
        <v>170.33</v>
      </c>
      <c r="K20" s="11">
        <v>192.69</v>
      </c>
      <c r="L20" s="11">
        <v>209.91</v>
      </c>
      <c r="M20" s="11">
        <v>85.12</v>
      </c>
      <c r="N20" s="11">
        <f t="shared" si="15"/>
        <v>2004.4500000000003</v>
      </c>
    </row>
    <row r="21" spans="1:15" ht="26.25" customHeight="1" thickBot="1" x14ac:dyDescent="0.3">
      <c r="A21" s="4" t="s">
        <v>41</v>
      </c>
      <c r="B21" s="11">
        <v>1796.96</v>
      </c>
      <c r="C21" s="11">
        <v>1528.31</v>
      </c>
      <c r="D21" s="11">
        <v>1699.35</v>
      </c>
      <c r="E21" s="11">
        <v>1439.51</v>
      </c>
      <c r="F21" s="11">
        <v>1807.76</v>
      </c>
      <c r="G21" s="11">
        <v>1525.75</v>
      </c>
      <c r="H21" s="11">
        <v>1436</v>
      </c>
      <c r="I21" s="11">
        <v>1615.5</v>
      </c>
      <c r="J21" s="11">
        <v>1436</v>
      </c>
      <c r="K21" s="11">
        <v>1621.3</v>
      </c>
      <c r="L21" s="11">
        <v>2058.4499999999998</v>
      </c>
      <c r="M21" s="11">
        <v>1436</v>
      </c>
      <c r="N21" s="11">
        <f t="shared" si="15"/>
        <v>19400.89</v>
      </c>
    </row>
    <row r="22" spans="1:15" ht="26.25" customHeight="1" thickBot="1" x14ac:dyDescent="0.3">
      <c r="A22" s="4" t="s">
        <v>14</v>
      </c>
      <c r="B22" s="14">
        <v>400</v>
      </c>
      <c r="C22" s="14">
        <v>400</v>
      </c>
      <c r="D22" s="14">
        <v>400</v>
      </c>
      <c r="E22" s="14">
        <v>400</v>
      </c>
      <c r="F22" s="14">
        <v>400</v>
      </c>
      <c r="G22" s="14">
        <v>400</v>
      </c>
      <c r="H22" s="14">
        <v>400</v>
      </c>
      <c r="I22" s="14">
        <v>400</v>
      </c>
      <c r="J22" s="14">
        <v>400</v>
      </c>
      <c r="K22" s="14">
        <v>400</v>
      </c>
      <c r="L22" s="14">
        <v>400</v>
      </c>
      <c r="M22" s="14">
        <v>400</v>
      </c>
      <c r="N22" s="11">
        <f t="shared" si="15"/>
        <v>4800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6">1359.1*0.6</f>
        <v>815.45999999999992</v>
      </c>
      <c r="C24" s="11">
        <f t="shared" si="16"/>
        <v>815.45999999999992</v>
      </c>
      <c r="D24" s="11">
        <f t="shared" si="16"/>
        <v>815.45999999999992</v>
      </c>
      <c r="E24" s="11">
        <f t="shared" si="16"/>
        <v>815.45999999999992</v>
      </c>
      <c r="F24" s="11">
        <f t="shared" si="16"/>
        <v>815.45999999999992</v>
      </c>
      <c r="G24" s="11">
        <f t="shared" si="16"/>
        <v>815.45999999999992</v>
      </c>
      <c r="H24" s="11">
        <f t="shared" si="16"/>
        <v>815.45999999999992</v>
      </c>
      <c r="I24" s="11">
        <f t="shared" si="16"/>
        <v>815.45999999999992</v>
      </c>
      <c r="J24" s="11">
        <f t="shared" si="16"/>
        <v>815.45999999999992</v>
      </c>
      <c r="K24" s="11">
        <f t="shared" si="16"/>
        <v>815.45999999999992</v>
      </c>
      <c r="L24" s="11">
        <f t="shared" si="16"/>
        <v>815.45999999999992</v>
      </c>
      <c r="M24" s="11">
        <f t="shared" si="16"/>
        <v>815.45999999999992</v>
      </c>
      <c r="N24" s="11">
        <f t="shared" ref="N24:N37" si="17">SUM(B24:M24)</f>
        <v>9785.5199999999986</v>
      </c>
    </row>
    <row r="25" spans="1:15" ht="22.5" customHeight="1" thickBot="1" x14ac:dyDescent="0.3">
      <c r="A25" s="4" t="s">
        <v>2</v>
      </c>
      <c r="B25" s="11">
        <f t="shared" ref="B25:M25" si="18">1359.1*0.17</f>
        <v>231.047</v>
      </c>
      <c r="C25" s="11">
        <f t="shared" si="18"/>
        <v>231.047</v>
      </c>
      <c r="D25" s="11">
        <f t="shared" si="18"/>
        <v>231.047</v>
      </c>
      <c r="E25" s="11">
        <f t="shared" si="18"/>
        <v>231.047</v>
      </c>
      <c r="F25" s="11">
        <f t="shared" si="18"/>
        <v>231.047</v>
      </c>
      <c r="G25" s="11">
        <f t="shared" si="18"/>
        <v>231.047</v>
      </c>
      <c r="H25" s="11">
        <f t="shared" si="18"/>
        <v>231.047</v>
      </c>
      <c r="I25" s="11">
        <f t="shared" si="18"/>
        <v>231.047</v>
      </c>
      <c r="J25" s="11">
        <f t="shared" si="18"/>
        <v>231.047</v>
      </c>
      <c r="K25" s="11">
        <f t="shared" si="18"/>
        <v>231.047</v>
      </c>
      <c r="L25" s="11">
        <f t="shared" si="18"/>
        <v>231.047</v>
      </c>
      <c r="M25" s="11">
        <f t="shared" si="18"/>
        <v>231.047</v>
      </c>
      <c r="N25" s="11">
        <f t="shared" si="17"/>
        <v>2772.5639999999999</v>
      </c>
    </row>
    <row r="26" spans="1:15" ht="21" customHeight="1" thickBot="1" x14ac:dyDescent="0.3">
      <c r="A26" s="4" t="s">
        <v>3</v>
      </c>
      <c r="B26" s="11">
        <f>34164.18*2.3%</f>
        <v>785.77613999999994</v>
      </c>
      <c r="C26" s="11">
        <f>38040.18*2.3%</f>
        <v>874.92413999999997</v>
      </c>
      <c r="D26" s="11">
        <f>33154.37*2.3%</f>
        <v>762.55051000000003</v>
      </c>
      <c r="E26" s="11">
        <f>33154.37*2.3%</f>
        <v>762.55051000000003</v>
      </c>
      <c r="F26" s="11">
        <f>33154.37*2.3%</f>
        <v>762.55051000000003</v>
      </c>
      <c r="G26" s="11">
        <f>35036.27*2.3%</f>
        <v>805.83420999999987</v>
      </c>
      <c r="H26" s="11">
        <f>33811.37*2.3%</f>
        <v>777.66151000000002</v>
      </c>
      <c r="I26" s="11">
        <f>33672.9*2.3%</f>
        <v>774.47670000000005</v>
      </c>
      <c r="J26" s="11">
        <f>33189.18*2.3%</f>
        <v>763.35113999999999</v>
      </c>
      <c r="K26" s="11">
        <f>33461.64*2.3%</f>
        <v>769.61771999999996</v>
      </c>
      <c r="L26" s="11">
        <f>33487.87*2.3%</f>
        <v>770.22101000000009</v>
      </c>
      <c r="M26" s="11">
        <f>33069.16*2.3%</f>
        <v>760.59068000000002</v>
      </c>
      <c r="N26" s="11">
        <f t="shared" si="17"/>
        <v>9370.1047799999997</v>
      </c>
    </row>
    <row r="27" spans="1:15" ht="23.25" customHeight="1" thickBot="1" x14ac:dyDescent="0.3">
      <c r="A27" s="4" t="s">
        <v>4</v>
      </c>
      <c r="B27" s="11">
        <f>38458.08*3%</f>
        <v>1153.7424000000001</v>
      </c>
      <c r="C27" s="11">
        <f>32288.59*3%</f>
        <v>968.65769999999998</v>
      </c>
      <c r="D27" s="11">
        <f>37842.37*3%</f>
        <v>1135.2710999999999</v>
      </c>
      <c r="E27" s="11">
        <f>31848.09*3%</f>
        <v>955.44269999999995</v>
      </c>
      <c r="F27" s="11">
        <f>36812.2*3%</f>
        <v>1104.366</v>
      </c>
      <c r="G27" s="11">
        <f>31280.09*3%</f>
        <v>938.40269999999998</v>
      </c>
      <c r="H27" s="11">
        <f>31555.55*3%</f>
        <v>946.66649999999993</v>
      </c>
      <c r="I27" s="11">
        <f>33399.87*3%</f>
        <v>1001.9961000000001</v>
      </c>
      <c r="J27" s="11">
        <f>29870.4*3%</f>
        <v>896.11199999999997</v>
      </c>
      <c r="K27" s="11">
        <f>33333.68*3%</f>
        <v>1000.0104</v>
      </c>
      <c r="L27" s="11">
        <f>37309.58*3%</f>
        <v>1119.2873999999999</v>
      </c>
      <c r="M27" s="11">
        <f>29706.28*3%</f>
        <v>891.18839999999989</v>
      </c>
      <c r="N27" s="11">
        <f t="shared" si="17"/>
        <v>12111.143399999995</v>
      </c>
    </row>
    <row r="28" spans="1:15" ht="23.25" customHeight="1" thickBot="1" x14ac:dyDescent="0.3">
      <c r="A28" s="4" t="s">
        <v>9</v>
      </c>
      <c r="B28" s="20">
        <f t="shared" ref="B28:M28" si="19">1359.1*9.7</f>
        <v>13183.269999999999</v>
      </c>
      <c r="C28" s="20">
        <f t="shared" si="19"/>
        <v>13183.269999999999</v>
      </c>
      <c r="D28" s="20">
        <f t="shared" si="19"/>
        <v>13183.269999999999</v>
      </c>
      <c r="E28" s="20">
        <f t="shared" si="19"/>
        <v>13183.269999999999</v>
      </c>
      <c r="F28" s="20">
        <f t="shared" si="19"/>
        <v>13183.269999999999</v>
      </c>
      <c r="G28" s="20">
        <f t="shared" si="19"/>
        <v>13183.269999999999</v>
      </c>
      <c r="H28" s="20">
        <f t="shared" si="19"/>
        <v>13183.269999999999</v>
      </c>
      <c r="I28" s="20">
        <f t="shared" si="19"/>
        <v>13183.269999999999</v>
      </c>
      <c r="J28" s="20">
        <f t="shared" si="19"/>
        <v>13183.269999999999</v>
      </c>
      <c r="K28" s="20">
        <f t="shared" si="19"/>
        <v>13183.269999999999</v>
      </c>
      <c r="L28" s="20">
        <f t="shared" si="19"/>
        <v>13183.269999999999</v>
      </c>
      <c r="M28" s="20">
        <f t="shared" si="19"/>
        <v>13183.269999999999</v>
      </c>
      <c r="N28" s="11">
        <f t="shared" si="17"/>
        <v>158199.24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7"/>
        <v>0</v>
      </c>
    </row>
    <row r="30" spans="1:15" ht="26.25" customHeight="1" thickBot="1" x14ac:dyDescent="0.3">
      <c r="A30" s="4" t="s">
        <v>20</v>
      </c>
      <c r="B30" s="11">
        <v>129.24</v>
      </c>
      <c r="C30" s="11">
        <v>129.24</v>
      </c>
      <c r="D30" s="11">
        <v>129.24</v>
      </c>
      <c r="E30" s="11">
        <v>129.24</v>
      </c>
      <c r="F30" s="11">
        <v>129.24</v>
      </c>
      <c r="G30" s="11">
        <v>129.24</v>
      </c>
      <c r="H30" s="11">
        <v>142.63999999999999</v>
      </c>
      <c r="I30" s="11">
        <v>142.63999999999999</v>
      </c>
      <c r="J30" s="11">
        <v>142.63999999999999</v>
      </c>
      <c r="K30" s="11">
        <v>142.63999999999999</v>
      </c>
      <c r="L30" s="11">
        <v>142.63999999999999</v>
      </c>
      <c r="M30" s="11">
        <v>142.63999999999999</v>
      </c>
      <c r="N30" s="11">
        <f t="shared" si="17"/>
        <v>1631.2799999999997</v>
      </c>
    </row>
    <row r="31" spans="1:15" ht="26.25" customHeight="1" thickBot="1" x14ac:dyDescent="0.3">
      <c r="A31" s="4" t="s">
        <v>21</v>
      </c>
      <c r="B31" s="11">
        <v>4885.8</v>
      </c>
      <c r="C31" s="11">
        <v>0</v>
      </c>
      <c r="D31" s="11">
        <v>0</v>
      </c>
      <c r="E31" s="11">
        <v>0</v>
      </c>
      <c r="F31" s="11">
        <v>1881.9</v>
      </c>
      <c r="G31" s="11">
        <v>622.20000000000005</v>
      </c>
      <c r="H31" s="11">
        <v>483.73</v>
      </c>
      <c r="I31" s="11">
        <v>0</v>
      </c>
      <c r="J31" s="11">
        <v>272.44</v>
      </c>
      <c r="K31" s="11">
        <v>394.76</v>
      </c>
      <c r="L31" s="11">
        <v>667.2</v>
      </c>
      <c r="M31" s="11">
        <v>0</v>
      </c>
      <c r="N31" s="11">
        <f t="shared" si="17"/>
        <v>9208.0300000000007</v>
      </c>
    </row>
    <row r="32" spans="1:15" ht="23.25" customHeight="1" thickBot="1" x14ac:dyDescent="0.3">
      <c r="A32" s="4" t="s">
        <v>25</v>
      </c>
      <c r="B32" s="11">
        <v>166.25</v>
      </c>
      <c r="C32" s="11">
        <v>166.25</v>
      </c>
      <c r="D32" s="11">
        <v>166.25</v>
      </c>
      <c r="E32" s="11">
        <v>166.25</v>
      </c>
      <c r="F32" s="11">
        <v>166.25</v>
      </c>
      <c r="G32" s="11">
        <v>166.25</v>
      </c>
      <c r="H32" s="11">
        <v>95.95</v>
      </c>
      <c r="I32" s="11">
        <v>95.95</v>
      </c>
      <c r="J32" s="11">
        <f>95.95+95.95</f>
        <v>191.9</v>
      </c>
      <c r="K32" s="11">
        <v>95.95</v>
      </c>
      <c r="L32" s="11">
        <v>95.95</v>
      </c>
      <c r="M32" s="11">
        <v>95.95</v>
      </c>
      <c r="N32" s="11">
        <f t="shared" si="17"/>
        <v>1669.1500000000003</v>
      </c>
    </row>
    <row r="33" spans="1:14" ht="22.5" customHeight="1" thickBot="1" x14ac:dyDescent="0.3">
      <c r="A33" s="4" t="s">
        <v>6</v>
      </c>
      <c r="B33" s="11">
        <f t="shared" ref="B33:M33" si="20">1359.1*3.35</f>
        <v>4552.9849999999997</v>
      </c>
      <c r="C33" s="11">
        <f t="shared" si="20"/>
        <v>4552.9849999999997</v>
      </c>
      <c r="D33" s="11">
        <f t="shared" si="20"/>
        <v>4552.9849999999997</v>
      </c>
      <c r="E33" s="11">
        <f t="shared" si="20"/>
        <v>4552.9849999999997</v>
      </c>
      <c r="F33" s="11">
        <f t="shared" si="20"/>
        <v>4552.9849999999997</v>
      </c>
      <c r="G33" s="11">
        <f t="shared" si="20"/>
        <v>4552.9849999999997</v>
      </c>
      <c r="H33" s="11">
        <f t="shared" si="20"/>
        <v>4552.9849999999997</v>
      </c>
      <c r="I33" s="11">
        <f t="shared" si="20"/>
        <v>4552.9849999999997</v>
      </c>
      <c r="J33" s="11">
        <f t="shared" si="20"/>
        <v>4552.9849999999997</v>
      </c>
      <c r="K33" s="11">
        <f t="shared" si="20"/>
        <v>4552.9849999999997</v>
      </c>
      <c r="L33" s="11">
        <f t="shared" si="20"/>
        <v>4552.9849999999997</v>
      </c>
      <c r="M33" s="11">
        <f t="shared" si="20"/>
        <v>4552.9849999999997</v>
      </c>
      <c r="N33" s="11">
        <f t="shared" si="17"/>
        <v>54635.82</v>
      </c>
    </row>
    <row r="34" spans="1:14" ht="23.4" customHeight="1" thickBot="1" x14ac:dyDescent="0.3">
      <c r="A34" s="4" t="s">
        <v>41</v>
      </c>
      <c r="B34" s="11">
        <v>0</v>
      </c>
      <c r="C34" s="11">
        <v>1075.7</v>
      </c>
      <c r="D34" s="11">
        <v>870.82</v>
      </c>
      <c r="E34" s="11">
        <v>968.55</v>
      </c>
      <c r="F34" s="11">
        <v>820.66</v>
      </c>
      <c r="G34" s="11">
        <v>1030.42</v>
      </c>
      <c r="H34" s="11">
        <v>870.02</v>
      </c>
      <c r="I34" s="11">
        <v>818.2</v>
      </c>
      <c r="J34" s="11">
        <v>920.85</v>
      </c>
      <c r="K34" s="11">
        <v>818.2</v>
      </c>
      <c r="L34" s="11">
        <v>923.91</v>
      </c>
      <c r="M34" s="11">
        <v>1173.9100000000001</v>
      </c>
      <c r="N34" s="11">
        <f t="shared" si="17"/>
        <v>10291.24</v>
      </c>
    </row>
    <row r="35" spans="1:14" ht="23.4" customHeight="1" thickBot="1" x14ac:dyDescent="0.3">
      <c r="A35" s="4" t="s">
        <v>42</v>
      </c>
      <c r="B35" s="11">
        <v>0</v>
      </c>
      <c r="C35" s="11">
        <f>566.01+245</f>
        <v>811.01</v>
      </c>
      <c r="D35" s="11">
        <f>458.49+199</f>
        <v>657.49</v>
      </c>
      <c r="E35" s="11">
        <f>221+509.81</f>
        <v>730.81</v>
      </c>
      <c r="F35" s="11">
        <f>187+431.85</f>
        <v>618.85</v>
      </c>
      <c r="G35" s="11">
        <f>235+542.33</f>
        <v>777.33</v>
      </c>
      <c r="H35" s="11">
        <f>198+457.73</f>
        <v>655.73</v>
      </c>
      <c r="I35" s="11">
        <f>187+430.8</f>
        <v>617.79999999999995</v>
      </c>
      <c r="J35" s="11">
        <f>210+484.65</f>
        <v>694.65</v>
      </c>
      <c r="K35" s="11">
        <f>187+430.8</f>
        <v>617.79999999999995</v>
      </c>
      <c r="L35" s="11">
        <f>211+486.39</f>
        <v>697.39</v>
      </c>
      <c r="M35" s="11">
        <f>267+617.54</f>
        <v>884.54</v>
      </c>
      <c r="N35" s="11">
        <f t="shared" si="17"/>
        <v>7763.4</v>
      </c>
    </row>
    <row r="36" spans="1:14" ht="21.75" customHeight="1" thickBot="1" x14ac:dyDescent="0.3">
      <c r="A36" s="4" t="s">
        <v>24</v>
      </c>
      <c r="B36" s="11">
        <v>900</v>
      </c>
      <c r="C36" s="11">
        <v>900</v>
      </c>
      <c r="D36" s="11">
        <v>900</v>
      </c>
      <c r="E36" s="11">
        <v>900</v>
      </c>
      <c r="F36" s="11">
        <v>900</v>
      </c>
      <c r="G36" s="11">
        <v>900</v>
      </c>
      <c r="H36" s="11">
        <v>900</v>
      </c>
      <c r="I36" s="11">
        <v>0</v>
      </c>
      <c r="J36" s="11">
        <v>900</v>
      </c>
      <c r="K36" s="11">
        <v>900</v>
      </c>
      <c r="L36" s="11">
        <v>900</v>
      </c>
      <c r="M36" s="11">
        <v>900</v>
      </c>
      <c r="N36" s="11">
        <f t="shared" si="17"/>
        <v>9900</v>
      </c>
    </row>
    <row r="37" spans="1:14" ht="24" customHeight="1" thickBot="1" x14ac:dyDescent="0.3">
      <c r="A37" s="4" t="s">
        <v>10</v>
      </c>
      <c r="B37" s="11">
        <v>0</v>
      </c>
      <c r="C37" s="11">
        <f>260</f>
        <v>260</v>
      </c>
      <c r="D37" s="11">
        <v>0</v>
      </c>
      <c r="E37" s="11">
        <f>2302.6</f>
        <v>2302.6</v>
      </c>
      <c r="F37" s="11">
        <f>8098.5+24495</f>
        <v>32593.5</v>
      </c>
      <c r="G37" s="11">
        <v>0</v>
      </c>
      <c r="H37" s="11">
        <f>17050</f>
        <v>17050</v>
      </c>
      <c r="I37" s="11">
        <v>0</v>
      </c>
      <c r="J37" s="11">
        <f>863.6</f>
        <v>863.6</v>
      </c>
      <c r="K37" s="11">
        <v>0</v>
      </c>
      <c r="L37" s="11">
        <v>0</v>
      </c>
      <c r="M37" s="11">
        <f>2154.7+210</f>
        <v>2364.6999999999998</v>
      </c>
      <c r="N37" s="11">
        <f t="shared" si="17"/>
        <v>55434.399999999994</v>
      </c>
    </row>
    <row r="38" spans="1:14" ht="22.5" customHeight="1" thickBot="1" x14ac:dyDescent="0.3">
      <c r="A38" s="9" t="s">
        <v>22</v>
      </c>
      <c r="B38" s="10">
        <f t="shared" ref="B38:M38" si="21">SUM(B24:B37)</f>
        <v>26803.570540000001</v>
      </c>
      <c r="C38" s="10">
        <f t="shared" si="21"/>
        <v>23968.543839999995</v>
      </c>
      <c r="D38" s="10">
        <f t="shared" si="21"/>
        <v>23404.383610000001</v>
      </c>
      <c r="E38" s="10">
        <f t="shared" si="21"/>
        <v>25698.205209999996</v>
      </c>
      <c r="F38" s="10">
        <f t="shared" si="21"/>
        <v>57760.078509999992</v>
      </c>
      <c r="G38" s="10">
        <f t="shared" si="21"/>
        <v>24152.438909999997</v>
      </c>
      <c r="H38" s="10">
        <f t="shared" si="21"/>
        <v>40705.16001</v>
      </c>
      <c r="I38" s="10">
        <f t="shared" si="21"/>
        <v>22233.824799999999</v>
      </c>
      <c r="J38" s="10">
        <f t="shared" si="21"/>
        <v>24428.305139999997</v>
      </c>
      <c r="K38" s="10">
        <f t="shared" si="21"/>
        <v>23521.740119999999</v>
      </c>
      <c r="L38" s="10">
        <f t="shared" si="21"/>
        <v>24099.360409999998</v>
      </c>
      <c r="M38" s="10">
        <f t="shared" si="21"/>
        <v>25996.281080000001</v>
      </c>
      <c r="N38" s="10">
        <f>SUM(B38:M38)</f>
        <v>342771.89217999997</v>
      </c>
    </row>
    <row r="39" spans="1:14" ht="23.25" customHeight="1" thickBot="1" x14ac:dyDescent="0.3">
      <c r="A39" s="4" t="s">
        <v>5</v>
      </c>
      <c r="B39" s="18">
        <f t="shared" ref="B39:N39" si="22">B15-B38</f>
        <v>12054.509459999994</v>
      </c>
      <c r="C39" s="18">
        <f t="shared" si="22"/>
        <v>8720.0461600000017</v>
      </c>
      <c r="D39" s="18">
        <f t="shared" si="22"/>
        <v>14837.986389999995</v>
      </c>
      <c r="E39" s="18">
        <f t="shared" si="22"/>
        <v>6549.8847900000001</v>
      </c>
      <c r="F39" s="18">
        <f t="shared" si="22"/>
        <v>-20547.878509999995</v>
      </c>
      <c r="G39" s="18">
        <f t="shared" si="22"/>
        <v>7527.651090000003</v>
      </c>
      <c r="H39" s="18">
        <f t="shared" si="22"/>
        <v>-8749.6100100000003</v>
      </c>
      <c r="I39" s="18">
        <f t="shared" si="22"/>
        <v>11566.045200000004</v>
      </c>
      <c r="J39" s="18">
        <f t="shared" si="22"/>
        <v>5842.0948600000011</v>
      </c>
      <c r="K39" s="18">
        <f t="shared" si="22"/>
        <v>10211.939880000002</v>
      </c>
      <c r="L39" s="18">
        <f t="shared" si="22"/>
        <v>13610.219590000004</v>
      </c>
      <c r="M39" s="18">
        <f t="shared" si="22"/>
        <v>4109.9989199999945</v>
      </c>
      <c r="N39" s="11">
        <f t="shared" si="22"/>
        <v>65732.887820000004</v>
      </c>
    </row>
    <row r="40" spans="1:14" ht="23.25" customHeight="1" thickBot="1" x14ac:dyDescent="0.3">
      <c r="A40" s="4" t="s">
        <v>7</v>
      </c>
      <c r="B40" s="14">
        <f t="shared" ref="B40:N40" si="23">B5+B39</f>
        <v>-51857.300540000004</v>
      </c>
      <c r="C40" s="14">
        <f t="shared" si="23"/>
        <v>-43137.254379999998</v>
      </c>
      <c r="D40" s="14">
        <f t="shared" si="23"/>
        <v>-28299.267990000004</v>
      </c>
      <c r="E40" s="14">
        <f t="shared" si="23"/>
        <v>-21749.383200000004</v>
      </c>
      <c r="F40" s="14">
        <f t="shared" si="23"/>
        <v>-42297.261709999999</v>
      </c>
      <c r="G40" s="14">
        <f t="shared" si="23"/>
        <v>-34769.610619999992</v>
      </c>
      <c r="H40" s="14">
        <f t="shared" si="23"/>
        <v>-43519.220629999996</v>
      </c>
      <c r="I40" s="14">
        <f t="shared" si="23"/>
        <v>-31953.175429999992</v>
      </c>
      <c r="J40" s="14">
        <f t="shared" si="23"/>
        <v>-26111.080569999991</v>
      </c>
      <c r="K40" s="14">
        <f t="shared" si="23"/>
        <v>-15899.140689999989</v>
      </c>
      <c r="L40" s="14">
        <f t="shared" si="23"/>
        <v>-2288.921099999985</v>
      </c>
      <c r="M40" s="14">
        <f t="shared" si="23"/>
        <v>1821.0778200000095</v>
      </c>
      <c r="N40" s="14">
        <f t="shared" si="23"/>
        <v>1821.0778200000059</v>
      </c>
    </row>
    <row r="41" spans="1:14" ht="27" customHeight="1" thickBot="1" x14ac:dyDescent="0.3">
      <c r="A41" s="15" t="s">
        <v>11</v>
      </c>
      <c r="B41" s="19">
        <f>B6+B15-B7</f>
        <v>-30113.230000000003</v>
      </c>
      <c r="C41" s="19">
        <f>C6+C15-C7</f>
        <v>-35864.82</v>
      </c>
      <c r="D41" s="19">
        <f>D6+D15-D7</f>
        <v>-31176.82</v>
      </c>
      <c r="E41" s="19">
        <f t="shared" ref="E41:M41" si="24">E6+E15-E7</f>
        <v>-32483.1</v>
      </c>
      <c r="F41" s="19">
        <f t="shared" si="24"/>
        <v>-28825.269999999997</v>
      </c>
      <c r="G41" s="19">
        <f t="shared" si="24"/>
        <v>-32581.449999999993</v>
      </c>
      <c r="H41" s="19">
        <f t="shared" si="24"/>
        <v>-34837.26999999999</v>
      </c>
      <c r="I41" s="19">
        <f t="shared" si="24"/>
        <v>-35110.299999999981</v>
      </c>
      <c r="J41" s="19">
        <f t="shared" si="24"/>
        <v>-38429.079999999973</v>
      </c>
      <c r="K41" s="19">
        <f t="shared" si="24"/>
        <v>-38557.039999999972</v>
      </c>
      <c r="L41" s="19">
        <f t="shared" si="24"/>
        <v>-34735.329999999965</v>
      </c>
      <c r="M41" s="19">
        <f t="shared" si="24"/>
        <v>-38098.209999999963</v>
      </c>
      <c r="N41" s="17">
        <f>N6+N15-N7</f>
        <v>-38098.209999999963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2025-03-04T04:41:00Z</cp:lastPrinted>
  <dcterms:created xsi:type="dcterms:W3CDTF">2011-06-06T03:25:48Z</dcterms:created>
  <dcterms:modified xsi:type="dcterms:W3CDTF">2025-03-04T04:47:36Z</dcterms:modified>
</cp:coreProperties>
</file>