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33" i="1" l="1"/>
  <c r="L33" i="1" l="1"/>
  <c r="K33" i="1" l="1"/>
  <c r="J38" i="1" l="1"/>
  <c r="N37" i="1"/>
  <c r="M25" i="1"/>
  <c r="M15" i="1"/>
  <c r="M24" i="1"/>
  <c r="M8" i="1"/>
  <c r="L25" i="1" l="1"/>
  <c r="L15" i="1"/>
  <c r="L24" i="1"/>
  <c r="L8" i="1"/>
  <c r="K25" i="1" l="1"/>
  <c r="K15" i="1"/>
  <c r="K24" i="1"/>
  <c r="K8" i="1"/>
  <c r="K31" i="1" l="1"/>
  <c r="L31" i="1"/>
  <c r="M31" i="1"/>
  <c r="K26" i="1"/>
  <c r="L26" i="1"/>
  <c r="M26" i="1"/>
  <c r="K23" i="1"/>
  <c r="L23" i="1"/>
  <c r="M23" i="1"/>
  <c r="K22" i="1"/>
  <c r="L22" i="1"/>
  <c r="M22" i="1"/>
  <c r="I24" i="1" l="1"/>
  <c r="I8" i="1"/>
  <c r="J33" i="1" l="1"/>
  <c r="J25" i="1" l="1"/>
  <c r="J15" i="1"/>
  <c r="J24" i="1"/>
  <c r="J8" i="1"/>
  <c r="H33" i="1" l="1"/>
  <c r="I25" i="1" l="1"/>
  <c r="I15" i="1"/>
  <c r="H25" i="1" l="1"/>
  <c r="H15" i="1"/>
  <c r="H24" i="1"/>
  <c r="H8" i="1"/>
  <c r="H31" i="1"/>
  <c r="I31" i="1"/>
  <c r="J31" i="1"/>
  <c r="H26" i="1" l="1"/>
  <c r="I26" i="1"/>
  <c r="J26" i="1"/>
  <c r="H23" i="1"/>
  <c r="I23" i="1"/>
  <c r="J23" i="1"/>
  <c r="H22" i="1"/>
  <c r="I22" i="1"/>
  <c r="J22" i="1"/>
  <c r="G33" i="1" l="1"/>
  <c r="F33" i="1" l="1"/>
  <c r="E33" i="1" l="1"/>
  <c r="G25" i="1" l="1"/>
  <c r="G15" i="1"/>
  <c r="G24" i="1"/>
  <c r="G8" i="1"/>
  <c r="F25" i="1" l="1"/>
  <c r="F15" i="1"/>
  <c r="F24" i="1"/>
  <c r="F8" i="1"/>
  <c r="E25" i="1" l="1"/>
  <c r="E15" i="1"/>
  <c r="E24" i="1"/>
  <c r="E8" i="1"/>
  <c r="E31" i="1" l="1"/>
  <c r="F31" i="1"/>
  <c r="G31" i="1"/>
  <c r="E26" i="1"/>
  <c r="F26" i="1"/>
  <c r="G26" i="1"/>
  <c r="E23" i="1"/>
  <c r="F23" i="1"/>
  <c r="G23" i="1"/>
  <c r="E22" i="1"/>
  <c r="F22" i="1"/>
  <c r="G22" i="1"/>
  <c r="B33" i="1" l="1"/>
  <c r="D33" i="1" l="1"/>
  <c r="C33" i="1" l="1"/>
  <c r="D25" i="1" l="1"/>
  <c r="D15" i="1"/>
  <c r="D24" i="1"/>
  <c r="D8" i="1"/>
  <c r="C25" i="1" l="1"/>
  <c r="C15" i="1"/>
  <c r="C24" i="1"/>
  <c r="C8" i="1"/>
  <c r="B25" i="1" l="1"/>
  <c r="B15" i="1"/>
  <c r="B24" i="1"/>
  <c r="B8" i="1"/>
  <c r="C31" i="1" l="1"/>
  <c r="D31" i="1"/>
  <c r="C26" i="1"/>
  <c r="D26" i="1"/>
  <c r="C23" i="1"/>
  <c r="D23" i="1"/>
  <c r="C22" i="1"/>
  <c r="D22" i="1"/>
  <c r="B31" i="1" l="1"/>
  <c r="B26" i="1"/>
  <c r="B23" i="1"/>
  <c r="B22" i="1"/>
  <c r="B7" i="1" l="1"/>
  <c r="N9" i="1"/>
  <c r="N10" i="1"/>
  <c r="N11" i="1"/>
  <c r="N12" i="1"/>
  <c r="N13" i="1"/>
  <c r="N8" i="1"/>
  <c r="N32" i="1" l="1"/>
  <c r="N6" i="1"/>
  <c r="N5" i="1"/>
  <c r="L7" i="1" l="1"/>
  <c r="K7" i="1"/>
  <c r="N22" i="1"/>
  <c r="N23" i="1"/>
  <c r="N26" i="1"/>
  <c r="N27" i="1"/>
  <c r="N28" i="1"/>
  <c r="N29" i="1"/>
  <c r="N30" i="1"/>
  <c r="N31" i="1"/>
  <c r="N16" i="1"/>
  <c r="N17" i="1"/>
  <c r="N18" i="1"/>
  <c r="N19" i="1"/>
  <c r="N20" i="1"/>
  <c r="K14" i="1"/>
  <c r="L14" i="1"/>
  <c r="M14" i="1"/>
  <c r="M7" i="1"/>
  <c r="M34" i="1" l="1"/>
  <c r="M35" i="1" s="1"/>
  <c r="L34" i="1"/>
  <c r="L35" i="1" s="1"/>
  <c r="K34" i="1" l="1"/>
  <c r="K35" i="1" l="1"/>
  <c r="J7" i="1" l="1"/>
  <c r="I7" i="1"/>
  <c r="H7" i="1"/>
  <c r="I14" i="1"/>
  <c r="H14" i="1" l="1"/>
  <c r="J14" i="1"/>
  <c r="J34" i="1" l="1"/>
  <c r="J35" i="1" s="1"/>
  <c r="H34" i="1"/>
  <c r="N33" i="1"/>
  <c r="I34" i="1"/>
  <c r="E14" i="1"/>
  <c r="F14" i="1"/>
  <c r="G14" i="1"/>
  <c r="E7" i="1"/>
  <c r="G34" i="1" l="1"/>
  <c r="G35" i="1" s="1"/>
  <c r="F34" i="1"/>
  <c r="F35" i="1" s="1"/>
  <c r="H35" i="1"/>
  <c r="N24" i="1"/>
  <c r="N15" i="1"/>
  <c r="I35" i="1"/>
  <c r="G7" i="1"/>
  <c r="F7" i="1"/>
  <c r="B14" i="1"/>
  <c r="D14" i="1"/>
  <c r="D34" i="1" s="1"/>
  <c r="D35" i="1" s="1"/>
  <c r="D7" i="1"/>
  <c r="C14" i="1"/>
  <c r="C34" i="1" s="1"/>
  <c r="C35" i="1" s="1"/>
  <c r="C7" i="1"/>
  <c r="N14" i="1" l="1"/>
  <c r="N7" i="1"/>
  <c r="B34" i="1"/>
  <c r="B35" i="1" s="1"/>
  <c r="B36" i="1" s="1"/>
  <c r="B38" i="1"/>
  <c r="C6" i="1" s="1"/>
  <c r="C38" i="1" s="1"/>
  <c r="N25" i="1"/>
  <c r="E34" i="1"/>
  <c r="N38" i="1" l="1"/>
  <c r="N40" i="1" s="1"/>
  <c r="D6" i="1"/>
  <c r="D38" i="1" s="1"/>
  <c r="E35" i="1"/>
  <c r="E6" i="1" l="1"/>
  <c r="C5" i="1"/>
  <c r="C36" i="1" s="1"/>
  <c r="N34" i="1"/>
  <c r="N35" i="1" s="1"/>
  <c r="N36" i="1" s="1"/>
  <c r="E38" i="1" l="1"/>
  <c r="F6" i="1" s="1"/>
  <c r="F38" i="1" s="1"/>
  <c r="G6" i="1" s="1"/>
  <c r="G38" i="1" s="1"/>
  <c r="D5" i="1"/>
  <c r="D36" i="1" s="1"/>
  <c r="H6" i="1" l="1"/>
  <c r="H38" i="1" s="1"/>
  <c r="E5" i="1"/>
  <c r="E36" i="1" s="1"/>
  <c r="F5" i="1" s="1"/>
  <c r="F36" i="1" s="1"/>
  <c r="I6" i="1" l="1"/>
  <c r="I38" i="1" s="1"/>
  <c r="G5" i="1"/>
  <c r="G36" i="1" s="1"/>
  <c r="J6" i="1" l="1"/>
  <c r="H5" i="1"/>
  <c r="H36" i="1" s="1"/>
  <c r="K6" i="1" l="1"/>
  <c r="K38" i="1" s="1"/>
  <c r="I5" i="1"/>
  <c r="I36" i="1" s="1"/>
  <c r="L6" i="1" l="1"/>
  <c r="L38" i="1" s="1"/>
  <c r="J5" i="1"/>
  <c r="J36" i="1" s="1"/>
  <c r="M6" i="1" l="1"/>
  <c r="M38" i="1" s="1"/>
  <c r="K5" i="1"/>
  <c r="K36" i="1" s="1"/>
  <c r="L5" i="1" l="1"/>
  <c r="L36" i="1" s="1"/>
  <c r="M5" i="1" l="1"/>
  <c r="M36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<sst xmlns="http://schemas.openxmlformats.org/spreadsheetml/2006/main" count="51" uniqueCount="43">
  <si>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</si>
  <si>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</si>
  <si>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</si>
  <si>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</si>
  <si>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</si>
  <si>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</si>
  <si>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</si>
  <si>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</si>
  <si>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</si>
  <si>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</si>
  <si>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</si>
  <si>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</si>
  <si>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</si>
  <si>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</si>
  <si>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</si>
  <si>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</si>
  <si>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</si>
  <si>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</si>
  <si>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</si>
  <si>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</si>
  <si>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</si>
  <si>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</si>
  <si>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</si>
  <si>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</si>
  <si>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узла учета тепловой энергии</t>
  </si>
  <si>
    <t>Отведение сточных вод на ОИ</t>
  </si>
  <si>
    <t>Содержание жилья и текущий ремонт,  ОПУ</t>
  </si>
  <si>
    <t>Корректировка задолженности по оплате по решению Арбитражного суда за предыдущие периоды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</si>
  <si>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</si>
  <si>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</si>
  <si>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</si>
  <si>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</si>
  <si>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</si>
  <si>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</si>
  <si>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</si>
  <si>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</si>
  <si>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 xml:space="preserve">Сентябрь 2024г. </t>
  </si>
  <si>
    <t>Октябрь 2024г</t>
  </si>
  <si>
    <t>Ноябрь 2024г</t>
  </si>
  <si>
    <t>Декабрь 2024г</t>
  </si>
  <si>
    <t>Всего:                       за  2024г.</t>
  </si>
  <si>
    <t>Корректировка задолженности по решению суда</t>
  </si>
  <si>
    <t xml:space="preserve">                 ОТЧЕТ по дому Ленинградская, 26/1 за период 01.01.2024г. по 31.12.2024г.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</si>
</sst>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4" fontId="7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7" fillId="0" borderId="7" xfId="0" applyFont="1" applyBorder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0" fontId="7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zoomScale="75" workbookViewId="0">
      <selection activeCell="C23" sqref="C23"/>
    </sheetView>
  </sheetViews>
  <sheetFormatPr defaultRowHeight="13.2" x14ac:dyDescent="0.25"/>
  <cols>
    <col min="1" max="1" width="49.21875" customWidth="1"/>
    <col min="2" max="2" width="15.33203125" customWidth="1"/>
    <col min="3" max="3" width="14" customWidth="1"/>
    <col min="4" max="4" width="13.44140625" customWidth="1"/>
    <col min="5" max="5" width="15.77734375" customWidth="1"/>
    <col min="6" max="6" width="15.33203125" customWidth="1"/>
    <col min="7" max="8" width="15.109375" customWidth="1"/>
    <col min="9" max="9" width="15.44140625" customWidth="1"/>
    <col min="10" max="10" width="15.33203125" customWidth="1"/>
    <col min="11" max="11" width="15.109375" customWidth="1"/>
    <col min="12" max="12" width="15.44140625" customWidth="1"/>
    <col min="13" max="13" width="15.109375" customWidth="1"/>
    <col min="14" max="14" width="15.21875" customWidth="1"/>
    <col min="15" max="15" width="16.33203125" customWidth="1"/>
  </cols>
  <sheetData>
    <row r="1" spans="1:18" ht="20.25" customHeight="1" x14ac:dyDescent="0.35">
      <c r="A1" s="22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15" t="s">
        <v>0</v>
      </c>
      <c r="B4" s="16" t="s">
        <v>28</v>
      </c>
      <c r="C4" s="16" t="s">
        <v>29</v>
      </c>
      <c r="D4" s="16" t="s">
        <v>30</v>
      </c>
      <c r="E4" s="16" t="s">
        <v>31</v>
      </c>
      <c r="F4" s="16" t="s">
        <v>32</v>
      </c>
      <c r="G4" s="16" t="s">
        <v>33</v>
      </c>
      <c r="H4" s="16" t="s">
        <v>34</v>
      </c>
      <c r="I4" s="16" t="s">
        <v>35</v>
      </c>
      <c r="J4" s="16" t="s">
        <v>36</v>
      </c>
      <c r="K4" s="16" t="s">
        <v>37</v>
      </c>
      <c r="L4" s="16" t="s">
        <v>38</v>
      </c>
      <c r="M4" s="16" t="s">
        <v>39</v>
      </c>
      <c r="N4" s="16" t="s">
        <v>40</v>
      </c>
    </row>
    <row r="5" spans="1:18" ht="23.25" customHeight="1" thickBot="1" x14ac:dyDescent="0.3">
      <c r="A5" s="17" t="s">
        <v>15</v>
      </c>
      <c r="B5" s="5">
        <v>-203023.11</v>
      </c>
      <c r="C5" s="6">
        <f t="shared" ref="C5:D5" si="0">B36</f>
        <v>-165724.84547</v>
      </c>
      <c r="D5" s="6">
        <f t="shared" si="0"/>
        <v>-144798.68854</v>
      </c>
      <c r="E5" s="6">
        <f t="shared" ref="E5" si="1">D36</f>
        <v>-126103.5491</v>
      </c>
      <c r="F5" s="6">
        <f t="shared" ref="F5" si="2">E36</f>
        <v>-123466.16816</v>
      </c>
      <c r="G5" s="6">
        <f t="shared" ref="G5" si="3">F36</f>
        <v>-119081.67721999998</v>
      </c>
      <c r="H5" s="6">
        <f t="shared" ref="H5" si="4">G36</f>
        <v>-222548.52427999995</v>
      </c>
      <c r="I5" s="6">
        <f t="shared" ref="I5" si="5">H36</f>
        <v>-237857.28394999995</v>
      </c>
      <c r="J5" s="6">
        <f t="shared" ref="J5" si="6">I36</f>
        <v>-257187.19581999994</v>
      </c>
      <c r="K5" s="6">
        <f t="shared" ref="K5" si="7">J36</f>
        <v>-242972.11948999992</v>
      </c>
      <c r="L5" s="6">
        <f t="shared" ref="L5" si="8">K36</f>
        <v>-235257.29185999994</v>
      </c>
      <c r="M5" s="6">
        <f t="shared" ref="M5" si="9">L36</f>
        <v>-229205.28832999995</v>
      </c>
      <c r="N5" s="5">
        <f>B5</f>
        <v>-203023.11</v>
      </c>
    </row>
    <row r="6" spans="1:18" ht="21" customHeight="1" thickBot="1" x14ac:dyDescent="0.3">
      <c r="A6" s="17" t="s">
        <v>13</v>
      </c>
      <c r="B6" s="6">
        <v>-1010923.22</v>
      </c>
      <c r="C6" s="6">
        <f t="shared" ref="C6:M6" si="10">B38</f>
        <v>-990156.70000000007</v>
      </c>
      <c r="D6" s="6">
        <f t="shared" si="10"/>
        <v>-979314.26000000013</v>
      </c>
      <c r="E6" s="6">
        <f t="shared" si="10"/>
        <v>-981758.27000000014</v>
      </c>
      <c r="F6" s="6">
        <f t="shared" si="10"/>
        <v>-1001755.3300000002</v>
      </c>
      <c r="G6" s="6">
        <f t="shared" si="10"/>
        <v>-1004679.3900000001</v>
      </c>
      <c r="H6" s="6">
        <f t="shared" si="10"/>
        <v>-1017598.8500000001</v>
      </c>
      <c r="I6" s="6">
        <f t="shared" si="10"/>
        <v>-1022247.8400000001</v>
      </c>
      <c r="J6" s="6">
        <f t="shared" si="10"/>
        <v>-995678.82000000007</v>
      </c>
      <c r="K6" s="6">
        <f t="shared" si="10"/>
        <v>-1004896.0100000001</v>
      </c>
      <c r="L6" s="6">
        <f t="shared" si="10"/>
        <v>-1002075.9100000001</v>
      </c>
      <c r="M6" s="6">
        <f t="shared" si="10"/>
        <v>-1013900.3400000002</v>
      </c>
      <c r="N6" s="6">
        <f>B6</f>
        <v>-1010923.22</v>
      </c>
    </row>
    <row r="7" spans="1:18" ht="20.25" customHeight="1" thickBot="1" x14ac:dyDescent="0.3">
      <c r="A7" s="18" t="s">
        <v>12</v>
      </c>
      <c r="B7" s="7">
        <f>SUM(B8:B13)</f>
        <v>76896.789999999994</v>
      </c>
      <c r="C7" s="7">
        <f>SUM(C8:C13)</f>
        <v>76896.789999999994</v>
      </c>
      <c r="D7" s="7">
        <f>SUM(D8:D13)</f>
        <v>76896.62</v>
      </c>
      <c r="E7" s="7">
        <f t="shared" ref="E7:M7" si="11">SUM(E8:E13)</f>
        <v>76896.62</v>
      </c>
      <c r="F7" s="7">
        <f t="shared" si="11"/>
        <v>76896.62</v>
      </c>
      <c r="G7" s="7">
        <f t="shared" si="11"/>
        <v>76896.62</v>
      </c>
      <c r="H7" s="7">
        <f t="shared" si="11"/>
        <v>77808.289999999994</v>
      </c>
      <c r="I7" s="7">
        <f t="shared" si="11"/>
        <v>77808.289999999994</v>
      </c>
      <c r="J7" s="7">
        <f t="shared" si="11"/>
        <v>77808.289999999994</v>
      </c>
      <c r="K7" s="7">
        <f t="shared" si="11"/>
        <v>77808.289999999994</v>
      </c>
      <c r="L7" s="7">
        <f t="shared" si="11"/>
        <v>77808.289999999994</v>
      </c>
      <c r="M7" s="7">
        <f t="shared" si="11"/>
        <v>73349.039999999994</v>
      </c>
      <c r="N7" s="7">
        <f>SUM(B7:M7)</f>
        <v>923770.55000000016</v>
      </c>
    </row>
    <row r="8" spans="1:18" ht="24.75" customHeight="1" thickBot="1" x14ac:dyDescent="0.3">
      <c r="A8" s="4" t="s">
        <v>26</v>
      </c>
      <c r="B8" s="8">
        <f t="shared" ref="B8:G8" si="12">67372.04+958.99</f>
        <v>68331.03</v>
      </c>
      <c r="C8" s="8">
        <f t="shared" si="12"/>
        <v>68331.03</v>
      </c>
      <c r="D8" s="8">
        <f t="shared" si="12"/>
        <v>68331.03</v>
      </c>
      <c r="E8" s="8">
        <f t="shared" si="12"/>
        <v>68331.03</v>
      </c>
      <c r="F8" s="8">
        <f t="shared" si="12"/>
        <v>68331.03</v>
      </c>
      <c r="G8" s="8">
        <f t="shared" si="12"/>
        <v>68331.03</v>
      </c>
      <c r="H8" s="8">
        <f t="shared" ref="H8:M8" si="13">67372.04+958.99</f>
        <v>68331.03</v>
      </c>
      <c r="I8" s="8">
        <f t="shared" si="13"/>
        <v>68331.03</v>
      </c>
      <c r="J8" s="8">
        <f t="shared" si="13"/>
        <v>68331.03</v>
      </c>
      <c r="K8" s="8">
        <f t="shared" si="13"/>
        <v>68331.03</v>
      </c>
      <c r="L8" s="8">
        <f t="shared" si="13"/>
        <v>68331.03</v>
      </c>
      <c r="M8" s="8">
        <f t="shared" si="13"/>
        <v>68331.03</v>
      </c>
      <c r="N8" s="8">
        <f>SUM(B8:M8)</f>
        <v>819972.36000000022</v>
      </c>
    </row>
    <row r="9" spans="1:18" ht="24.75" customHeight="1" thickBot="1" x14ac:dyDescent="0.3">
      <c r="A9" s="4" t="s">
        <v>16</v>
      </c>
      <c r="B9" s="8">
        <v>2904.84</v>
      </c>
      <c r="C9" s="8">
        <v>2904.84</v>
      </c>
      <c r="D9" s="8">
        <v>2904.84</v>
      </c>
      <c r="E9" s="8">
        <v>2904.84</v>
      </c>
      <c r="F9" s="8">
        <v>2904.84</v>
      </c>
      <c r="G9" s="8">
        <v>2904.84</v>
      </c>
      <c r="H9" s="8">
        <v>3313.98</v>
      </c>
      <c r="I9" s="8">
        <v>3313.98</v>
      </c>
      <c r="J9" s="8">
        <v>3313.98</v>
      </c>
      <c r="K9" s="8">
        <v>3313.98</v>
      </c>
      <c r="L9" s="8">
        <v>3313.98</v>
      </c>
      <c r="M9" s="8">
        <v>3313.98</v>
      </c>
      <c r="N9" s="8">
        <f t="shared" ref="N9:N13" si="14">SUM(B9:M9)</f>
        <v>37312.920000000006</v>
      </c>
    </row>
    <row r="10" spans="1:18" ht="21.75" customHeight="1" thickBot="1" x14ac:dyDescent="0.3">
      <c r="A10" s="4" t="s">
        <v>17</v>
      </c>
      <c r="B10" s="8">
        <v>488.42</v>
      </c>
      <c r="C10" s="8">
        <v>488.42</v>
      </c>
      <c r="D10" s="8">
        <v>488.25</v>
      </c>
      <c r="E10" s="8">
        <v>488.25</v>
      </c>
      <c r="F10" s="8">
        <v>488.25</v>
      </c>
      <c r="G10" s="8">
        <v>488.25</v>
      </c>
      <c r="H10" s="8">
        <v>539.41</v>
      </c>
      <c r="I10" s="8">
        <v>539.41</v>
      </c>
      <c r="J10" s="8">
        <v>539.41</v>
      </c>
      <c r="K10" s="8">
        <v>539.41</v>
      </c>
      <c r="L10" s="8">
        <v>539.41</v>
      </c>
      <c r="M10" s="8">
        <v>539.41</v>
      </c>
      <c r="N10" s="8">
        <f t="shared" si="14"/>
        <v>6166.2999999999993</v>
      </c>
    </row>
    <row r="11" spans="1:18" ht="22.5" customHeight="1" thickBot="1" x14ac:dyDescent="0.3">
      <c r="A11" s="4" t="s">
        <v>18</v>
      </c>
      <c r="B11" s="8">
        <v>3330.47</v>
      </c>
      <c r="C11" s="8">
        <v>3330.47</v>
      </c>
      <c r="D11" s="8">
        <v>3330.47</v>
      </c>
      <c r="E11" s="8">
        <v>3330.47</v>
      </c>
      <c r="F11" s="8">
        <v>3330.47</v>
      </c>
      <c r="G11" s="8">
        <v>3330.47</v>
      </c>
      <c r="H11" s="8">
        <v>3635.39</v>
      </c>
      <c r="I11" s="8">
        <v>3635.39</v>
      </c>
      <c r="J11" s="8">
        <v>3635.39</v>
      </c>
      <c r="K11" s="8">
        <v>3635.39</v>
      </c>
      <c r="L11" s="8">
        <v>3635.39</v>
      </c>
      <c r="M11" s="8">
        <v>3635.39</v>
      </c>
      <c r="N11" s="8">
        <f t="shared" si="14"/>
        <v>41795.159999999996</v>
      </c>
    </row>
    <row r="12" spans="1:18" ht="22.5" customHeight="1" thickBot="1" x14ac:dyDescent="0.3">
      <c r="A12" s="4" t="s">
        <v>25</v>
      </c>
      <c r="B12" s="8">
        <v>942.03</v>
      </c>
      <c r="C12" s="8">
        <v>942.03</v>
      </c>
      <c r="D12" s="8">
        <v>942.03</v>
      </c>
      <c r="E12" s="8">
        <v>942.03</v>
      </c>
      <c r="F12" s="8">
        <v>942.03</v>
      </c>
      <c r="G12" s="8">
        <v>942.03</v>
      </c>
      <c r="H12" s="8">
        <v>1088.48</v>
      </c>
      <c r="I12" s="8">
        <v>1088.48</v>
      </c>
      <c r="J12" s="8">
        <v>1088.48</v>
      </c>
      <c r="K12" s="8">
        <v>1088.48</v>
      </c>
      <c r="L12" s="8">
        <v>1088.48</v>
      </c>
      <c r="M12" s="8">
        <v>-3370.77</v>
      </c>
      <c r="N12" s="8">
        <f t="shared" si="14"/>
        <v>7723.8099999999977</v>
      </c>
    </row>
    <row r="13" spans="1:18" ht="31.2" customHeight="1" thickBot="1" x14ac:dyDescent="0.3">
      <c r="A13" s="4" t="s">
        <v>14</v>
      </c>
      <c r="B13" s="8">
        <v>900</v>
      </c>
      <c r="C13" s="8">
        <v>900</v>
      </c>
      <c r="D13" s="8">
        <v>900</v>
      </c>
      <c r="E13" s="8">
        <v>900</v>
      </c>
      <c r="F13" s="8">
        <v>900</v>
      </c>
      <c r="G13" s="8">
        <v>900</v>
      </c>
      <c r="H13" s="8">
        <v>900</v>
      </c>
      <c r="I13" s="8">
        <v>900</v>
      </c>
      <c r="J13" s="8">
        <v>900</v>
      </c>
      <c r="K13" s="8">
        <v>900</v>
      </c>
      <c r="L13" s="8">
        <v>900</v>
      </c>
      <c r="M13" s="8">
        <v>900</v>
      </c>
      <c r="N13" s="8">
        <f t="shared" si="14"/>
        <v>10800</v>
      </c>
    </row>
    <row r="14" spans="1:18" ht="20.25" customHeight="1" thickBot="1" x14ac:dyDescent="0.3">
      <c r="A14" s="19" t="s">
        <v>8</v>
      </c>
      <c r="B14" s="9">
        <f>SUM(B15:B20)</f>
        <v>97663.309999999983</v>
      </c>
      <c r="C14" s="9">
        <f>SUM(C15:C20)</f>
        <v>87739.23000000001</v>
      </c>
      <c r="D14" s="9">
        <f>SUM(D15:D20)</f>
        <v>74452.61</v>
      </c>
      <c r="E14" s="9">
        <f t="shared" ref="E14:M14" si="15">SUM(E15:E20)</f>
        <v>56899.55999999999</v>
      </c>
      <c r="F14" s="9">
        <f t="shared" si="15"/>
        <v>73972.560000000012</v>
      </c>
      <c r="G14" s="9">
        <f t="shared" si="15"/>
        <v>63977.159999999996</v>
      </c>
      <c r="H14" s="9">
        <f t="shared" si="15"/>
        <v>73159.3</v>
      </c>
      <c r="I14" s="9">
        <f t="shared" si="15"/>
        <v>58356.04</v>
      </c>
      <c r="J14" s="9">
        <f t="shared" si="15"/>
        <v>68591.100000000006</v>
      </c>
      <c r="K14" s="9">
        <f t="shared" si="15"/>
        <v>80628.389999999985</v>
      </c>
      <c r="L14" s="9">
        <f t="shared" si="15"/>
        <v>65983.86</v>
      </c>
      <c r="M14" s="9">
        <f t="shared" si="15"/>
        <v>66878.549999999988</v>
      </c>
      <c r="N14" s="9">
        <f>SUM(B14:M14)</f>
        <v>868301.66999999993</v>
      </c>
    </row>
    <row r="15" spans="1:18" ht="24" customHeight="1" thickBot="1" x14ac:dyDescent="0.3">
      <c r="A15" s="4" t="s">
        <v>26</v>
      </c>
      <c r="B15" s="8">
        <f>83770.99+100.43+1316.15</f>
        <v>85187.569999999992</v>
      </c>
      <c r="C15" s="8">
        <f>76993.56+1512.65</f>
        <v>78506.209999999992</v>
      </c>
      <c r="D15" s="8">
        <f>64802.55+1765.23</f>
        <v>66567.78</v>
      </c>
      <c r="E15" s="8">
        <f>49999.96+679.34</f>
        <v>50679.299999999996</v>
      </c>
      <c r="F15" s="8">
        <f>65284.51+73.43+837.82</f>
        <v>66195.760000000009</v>
      </c>
      <c r="G15" s="8">
        <f>56456.39+785.02</f>
        <v>57241.409999999996</v>
      </c>
      <c r="H15" s="8">
        <f>63524.13+5.4+964.45</f>
        <v>64493.979999999996</v>
      </c>
      <c r="I15" s="8">
        <f>50714.02+703.48</f>
        <v>51417.5</v>
      </c>
      <c r="J15" s="8">
        <f>59529.68+1014.63</f>
        <v>60544.31</v>
      </c>
      <c r="K15" s="8">
        <f>68581.92+2568.23</f>
        <v>71150.149999999994</v>
      </c>
      <c r="L15" s="8">
        <f>57691.69-348.96+775.49</f>
        <v>58118.22</v>
      </c>
      <c r="M15" s="8">
        <f>56611.89+813.8</f>
        <v>57425.69</v>
      </c>
      <c r="N15" s="8">
        <f>SUM(B15:M15)</f>
        <v>767527.87999999989</v>
      </c>
    </row>
    <row r="16" spans="1:18" ht="26.25" customHeight="1" thickBot="1" x14ac:dyDescent="0.3">
      <c r="A16" s="4" t="s">
        <v>16</v>
      </c>
      <c r="B16" s="8">
        <v>3558.3</v>
      </c>
      <c r="C16" s="8">
        <v>3254.52</v>
      </c>
      <c r="D16" s="8">
        <v>2746.97</v>
      </c>
      <c r="E16" s="8">
        <v>2118.17</v>
      </c>
      <c r="F16" s="8">
        <v>2684.99</v>
      </c>
      <c r="G16" s="8">
        <v>2323.5</v>
      </c>
      <c r="H16" s="8">
        <v>2817.82</v>
      </c>
      <c r="I16" s="8">
        <v>2446</v>
      </c>
      <c r="J16" s="8">
        <v>2871.91</v>
      </c>
      <c r="K16" s="8">
        <v>3072.8</v>
      </c>
      <c r="L16" s="8">
        <v>2806.18</v>
      </c>
      <c r="M16" s="8">
        <v>2781.86</v>
      </c>
      <c r="N16" s="8">
        <f t="shared" ref="N16:N20" si="16">SUM(B16:M16)</f>
        <v>33483.019999999997</v>
      </c>
    </row>
    <row r="17" spans="1:15" ht="26.25" customHeight="1" thickBot="1" x14ac:dyDescent="0.3">
      <c r="A17" s="4" t="s">
        <v>17</v>
      </c>
      <c r="B17" s="8">
        <v>597.42999999999995</v>
      </c>
      <c r="C17" s="8">
        <v>551.54999999999995</v>
      </c>
      <c r="D17" s="8">
        <v>461.93</v>
      </c>
      <c r="E17" s="8">
        <v>362.84</v>
      </c>
      <c r="F17" s="8">
        <v>485.59</v>
      </c>
      <c r="G17" s="8">
        <v>391.73</v>
      </c>
      <c r="H17" s="8">
        <v>476.34</v>
      </c>
      <c r="I17" s="8">
        <v>397.13</v>
      </c>
      <c r="J17" s="8">
        <v>469.97</v>
      </c>
      <c r="K17" s="8">
        <v>503.87</v>
      </c>
      <c r="L17" s="8">
        <v>454.52</v>
      </c>
      <c r="M17" s="8">
        <v>449.84</v>
      </c>
      <c r="N17" s="8">
        <f t="shared" si="16"/>
        <v>5602.74</v>
      </c>
    </row>
    <row r="18" spans="1:15" ht="24" customHeight="1" thickBot="1" x14ac:dyDescent="0.3">
      <c r="A18" s="4" t="s">
        <v>18</v>
      </c>
      <c r="B18" s="8">
        <v>4209.7299999999996</v>
      </c>
      <c r="C18" s="8">
        <v>3778.85</v>
      </c>
      <c r="D18" s="8">
        <v>3182.47</v>
      </c>
      <c r="E18" s="8">
        <v>2454.7600000000002</v>
      </c>
      <c r="F18" s="8">
        <v>3112.38</v>
      </c>
      <c r="G18" s="8">
        <v>2667.85</v>
      </c>
      <c r="H18" s="8">
        <v>3232.16</v>
      </c>
      <c r="I18" s="8">
        <v>2694.18</v>
      </c>
      <c r="J18" s="8">
        <v>3163.1</v>
      </c>
      <c r="K18" s="8">
        <v>3402.29</v>
      </c>
      <c r="L18" s="8">
        <v>3084.15</v>
      </c>
      <c r="M18" s="8">
        <v>3053.63</v>
      </c>
      <c r="N18" s="8">
        <f t="shared" si="16"/>
        <v>38035.549999999996</v>
      </c>
    </row>
    <row r="19" spans="1:15" ht="24" customHeight="1" thickBot="1" x14ac:dyDescent="0.3">
      <c r="A19" s="4" t="s">
        <v>25</v>
      </c>
      <c r="B19" s="8">
        <v>1110.28</v>
      </c>
      <c r="C19" s="8">
        <v>1048.0999999999999</v>
      </c>
      <c r="D19" s="8">
        <v>893.46</v>
      </c>
      <c r="E19" s="8">
        <v>684.49</v>
      </c>
      <c r="F19" s="8">
        <v>893.84</v>
      </c>
      <c r="G19" s="8">
        <v>752.67</v>
      </c>
      <c r="H19" s="8">
        <v>939</v>
      </c>
      <c r="I19" s="8">
        <v>801.23</v>
      </c>
      <c r="J19" s="8">
        <v>941.81</v>
      </c>
      <c r="K19" s="8">
        <v>999.28</v>
      </c>
      <c r="L19" s="8">
        <v>920.79</v>
      </c>
      <c r="M19" s="8">
        <v>767.53</v>
      </c>
      <c r="N19" s="8">
        <f t="shared" si="16"/>
        <v>10752.480000000001</v>
      </c>
    </row>
    <row r="20" spans="1:15" ht="34.799999999999997" customHeight="1" thickBot="1" x14ac:dyDescent="0.3">
      <c r="A20" s="4" t="s">
        <v>14</v>
      </c>
      <c r="B20" s="12">
        <v>3000</v>
      </c>
      <c r="C20" s="12">
        <v>600</v>
      </c>
      <c r="D20" s="12">
        <v>600</v>
      </c>
      <c r="E20" s="12">
        <v>600</v>
      </c>
      <c r="F20" s="12">
        <v>600</v>
      </c>
      <c r="G20" s="12">
        <v>600</v>
      </c>
      <c r="H20" s="12">
        <v>1200</v>
      </c>
      <c r="I20" s="12">
        <v>600</v>
      </c>
      <c r="J20" s="12">
        <v>600</v>
      </c>
      <c r="K20" s="8">
        <v>1500</v>
      </c>
      <c r="L20" s="8">
        <v>600</v>
      </c>
      <c r="M20" s="8">
        <v>2400</v>
      </c>
      <c r="N20" s="8">
        <f t="shared" si="16"/>
        <v>12900</v>
      </c>
      <c r="O20" s="3"/>
    </row>
    <row r="21" spans="1:15" ht="21.75" customHeight="1" thickBot="1" x14ac:dyDescent="0.3">
      <c r="A21" s="20" t="s">
        <v>23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0"/>
    </row>
    <row r="22" spans="1:15" ht="19.5" customHeight="1" thickBot="1" x14ac:dyDescent="0.3">
      <c r="A22" s="4" t="s">
        <v>1</v>
      </c>
      <c r="B22" s="8">
        <f>3551.5*0.6</f>
        <v>2130.9</v>
      </c>
      <c r="C22" s="8">
        <f t="shared" ref="C22:M22" si="17">3551.5*0.6</f>
        <v>2130.9</v>
      </c>
      <c r="D22" s="8">
        <f t="shared" si="17"/>
        <v>2130.9</v>
      </c>
      <c r="E22" s="8">
        <f t="shared" si="17"/>
        <v>2130.9</v>
      </c>
      <c r="F22" s="8">
        <f t="shared" si="17"/>
        <v>2130.9</v>
      </c>
      <c r="G22" s="8">
        <f t="shared" si="17"/>
        <v>2130.9</v>
      </c>
      <c r="H22" s="8">
        <f t="shared" si="17"/>
        <v>2130.9</v>
      </c>
      <c r="I22" s="8">
        <f t="shared" si="17"/>
        <v>2130.9</v>
      </c>
      <c r="J22" s="8">
        <f t="shared" si="17"/>
        <v>2130.9</v>
      </c>
      <c r="K22" s="8">
        <f t="shared" si="17"/>
        <v>2130.9</v>
      </c>
      <c r="L22" s="8">
        <f t="shared" si="17"/>
        <v>2130.9</v>
      </c>
      <c r="M22" s="8">
        <f t="shared" si="17"/>
        <v>2130.9</v>
      </c>
      <c r="N22" s="8">
        <f t="shared" ref="N22:N33" si="18">SUM(B22:M22)</f>
        <v>25570.800000000007</v>
      </c>
    </row>
    <row r="23" spans="1:15" ht="22.5" customHeight="1" thickBot="1" x14ac:dyDescent="0.3">
      <c r="A23" s="4" t="s">
        <v>2</v>
      </c>
      <c r="B23" s="8">
        <f>3551.5*0.17</f>
        <v>603.755</v>
      </c>
      <c r="C23" s="8">
        <f t="shared" ref="C23:M23" si="19">3551.5*0.17</f>
        <v>603.755</v>
      </c>
      <c r="D23" s="8">
        <f t="shared" si="19"/>
        <v>603.755</v>
      </c>
      <c r="E23" s="8">
        <f t="shared" si="19"/>
        <v>603.755</v>
      </c>
      <c r="F23" s="8">
        <f t="shared" si="19"/>
        <v>603.755</v>
      </c>
      <c r="G23" s="8">
        <f t="shared" si="19"/>
        <v>603.755</v>
      </c>
      <c r="H23" s="8">
        <f t="shared" si="19"/>
        <v>603.755</v>
      </c>
      <c r="I23" s="8">
        <f t="shared" si="19"/>
        <v>603.755</v>
      </c>
      <c r="J23" s="8">
        <f t="shared" si="19"/>
        <v>603.755</v>
      </c>
      <c r="K23" s="8">
        <f t="shared" si="19"/>
        <v>603.755</v>
      </c>
      <c r="L23" s="8">
        <f t="shared" si="19"/>
        <v>603.755</v>
      </c>
      <c r="M23" s="8">
        <f t="shared" si="19"/>
        <v>603.755</v>
      </c>
      <c r="N23" s="8">
        <f t="shared" si="18"/>
        <v>7245.06</v>
      </c>
    </row>
    <row r="24" spans="1:15" ht="21" customHeight="1" thickBot="1" x14ac:dyDescent="0.3">
      <c r="A24" s="4" t="s">
        <v>3</v>
      </c>
      <c r="B24" s="8">
        <f>75996.79*2.3%</f>
        <v>1747.9261699999997</v>
      </c>
      <c r="C24" s="8">
        <f>75996.79*2.3%</f>
        <v>1747.9261699999997</v>
      </c>
      <c r="D24" s="8">
        <f>75996.62*2.3%</f>
        <v>1747.9222599999998</v>
      </c>
      <c r="E24" s="8">
        <f>75996.62*2.3%</f>
        <v>1747.9222599999998</v>
      </c>
      <c r="F24" s="8">
        <f>75996.62*2.3%</f>
        <v>1747.9222599999998</v>
      </c>
      <c r="G24" s="8">
        <f>75996.62*2.3%</f>
        <v>1747.9222599999998</v>
      </c>
      <c r="H24" s="8">
        <f>76908.29*2.3%</f>
        <v>1768.8906699999998</v>
      </c>
      <c r="I24" s="8">
        <f>76908.29*2.3%</f>
        <v>1768.8906699999998</v>
      </c>
      <c r="J24" s="8">
        <f>76908.29*2.3%</f>
        <v>1768.8906699999998</v>
      </c>
      <c r="K24" s="8">
        <f>76908.29*2.3%</f>
        <v>1768.8906699999998</v>
      </c>
      <c r="L24" s="8">
        <f>76908.29*2.3%</f>
        <v>1768.8906699999998</v>
      </c>
      <c r="M24" s="8">
        <f>72449.04*2.3%</f>
        <v>1666.3279199999997</v>
      </c>
      <c r="N24" s="8">
        <f t="shared" si="18"/>
        <v>20998.322649999998</v>
      </c>
    </row>
    <row r="25" spans="1:15" ht="23.25" customHeight="1" thickBot="1" x14ac:dyDescent="0.3">
      <c r="A25" s="4" t="s">
        <v>4</v>
      </c>
      <c r="B25" s="8">
        <f>94663.31*3%</f>
        <v>2839.8993</v>
      </c>
      <c r="C25" s="8">
        <f>87139.23*3%</f>
        <v>2614.1768999999999</v>
      </c>
      <c r="D25" s="8">
        <f>73852.61*3%</f>
        <v>2215.5783000000001</v>
      </c>
      <c r="E25" s="8">
        <f>56299.56*3%</f>
        <v>1688.9867999999999</v>
      </c>
      <c r="F25" s="8">
        <f>73372.56*3%</f>
        <v>2201.1767999999997</v>
      </c>
      <c r="G25" s="8">
        <f>63377.16*3%</f>
        <v>1901.3148000000001</v>
      </c>
      <c r="H25" s="8">
        <f>71959.3*3%</f>
        <v>2158.779</v>
      </c>
      <c r="I25" s="8">
        <f>57756.04*3%</f>
        <v>1732.6812</v>
      </c>
      <c r="J25" s="8">
        <f>67991.1*3%</f>
        <v>2039.7330000000002</v>
      </c>
      <c r="K25" s="8">
        <f>79128.39*3%</f>
        <v>2373.8516999999997</v>
      </c>
      <c r="L25" s="8">
        <f>65383.86*3%</f>
        <v>1961.5157999999999</v>
      </c>
      <c r="M25" s="8">
        <f>64478.55*3%</f>
        <v>1934.3565000000001</v>
      </c>
      <c r="N25" s="8">
        <f t="shared" si="18"/>
        <v>25662.0501</v>
      </c>
    </row>
    <row r="26" spans="1:15" ht="23.25" customHeight="1" thickBot="1" x14ac:dyDescent="0.3">
      <c r="A26" s="4" t="s">
        <v>9</v>
      </c>
      <c r="B26" s="8">
        <f>3551.5*9.7</f>
        <v>34449.549999999996</v>
      </c>
      <c r="C26" s="8">
        <f t="shared" ref="C26:M26" si="20">3551.5*9.7</f>
        <v>34449.549999999996</v>
      </c>
      <c r="D26" s="8">
        <f t="shared" si="20"/>
        <v>34449.549999999996</v>
      </c>
      <c r="E26" s="8">
        <f t="shared" si="20"/>
        <v>34449.549999999996</v>
      </c>
      <c r="F26" s="8">
        <f t="shared" si="20"/>
        <v>34449.549999999996</v>
      </c>
      <c r="G26" s="8">
        <f t="shared" si="20"/>
        <v>34449.549999999996</v>
      </c>
      <c r="H26" s="8">
        <f t="shared" si="20"/>
        <v>34449.549999999996</v>
      </c>
      <c r="I26" s="8">
        <f t="shared" si="20"/>
        <v>34449.549999999996</v>
      </c>
      <c r="J26" s="8">
        <f t="shared" si="20"/>
        <v>34449.549999999996</v>
      </c>
      <c r="K26" s="8">
        <f t="shared" si="20"/>
        <v>34449.549999999996</v>
      </c>
      <c r="L26" s="8">
        <f t="shared" si="20"/>
        <v>34449.549999999996</v>
      </c>
      <c r="M26" s="8">
        <f t="shared" si="20"/>
        <v>34449.549999999996</v>
      </c>
      <c r="N26" s="8">
        <f t="shared" si="18"/>
        <v>413394.59999999992</v>
      </c>
    </row>
    <row r="27" spans="1:15" ht="26.25" customHeight="1" thickBot="1" x14ac:dyDescent="0.3">
      <c r="A27" s="4" t="s">
        <v>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f t="shared" si="18"/>
        <v>0</v>
      </c>
    </row>
    <row r="28" spans="1:15" ht="26.25" customHeight="1" thickBot="1" x14ac:dyDescent="0.3">
      <c r="A28" s="4" t="s">
        <v>20</v>
      </c>
      <c r="B28" s="8">
        <v>732.46</v>
      </c>
      <c r="C28" s="8">
        <v>732.46</v>
      </c>
      <c r="D28" s="8">
        <v>732.46</v>
      </c>
      <c r="E28" s="8">
        <v>732.46</v>
      </c>
      <c r="F28" s="8">
        <v>732.46</v>
      </c>
      <c r="G28" s="8">
        <v>732.46</v>
      </c>
      <c r="H28" s="8">
        <v>809.1</v>
      </c>
      <c r="I28" s="8">
        <v>809.1</v>
      </c>
      <c r="J28" s="8">
        <v>809.1</v>
      </c>
      <c r="K28" s="8">
        <v>809.1</v>
      </c>
      <c r="L28" s="8">
        <v>809.1</v>
      </c>
      <c r="M28" s="8">
        <v>809.1</v>
      </c>
      <c r="N28" s="8">
        <f t="shared" si="18"/>
        <v>9249.3600000000024</v>
      </c>
    </row>
    <row r="29" spans="1:15" ht="26.25" customHeight="1" thickBot="1" x14ac:dyDescent="0.3">
      <c r="A29" s="4" t="s">
        <v>21</v>
      </c>
      <c r="B29" s="8">
        <v>1323.85</v>
      </c>
      <c r="C29" s="8">
        <v>10117.700000000001</v>
      </c>
      <c r="D29" s="8">
        <v>0</v>
      </c>
      <c r="E29" s="8">
        <v>0</v>
      </c>
      <c r="F29" s="8">
        <v>0</v>
      </c>
      <c r="G29" s="8">
        <v>0</v>
      </c>
      <c r="H29" s="8">
        <v>20217.39</v>
      </c>
      <c r="I29" s="8">
        <v>24625.08</v>
      </c>
      <c r="J29" s="8">
        <v>0</v>
      </c>
      <c r="K29" s="8">
        <v>12385.02</v>
      </c>
      <c r="L29" s="8">
        <v>1381.65</v>
      </c>
      <c r="M29" s="8">
        <v>10473.36</v>
      </c>
      <c r="N29" s="8">
        <f t="shared" si="18"/>
        <v>80524.05</v>
      </c>
    </row>
    <row r="30" spans="1:15" ht="26.25" customHeight="1" thickBot="1" x14ac:dyDescent="0.3">
      <c r="A30" s="4" t="s">
        <v>25</v>
      </c>
      <c r="B30" s="8">
        <v>942.23</v>
      </c>
      <c r="C30" s="8">
        <v>942.23</v>
      </c>
      <c r="D30" s="8">
        <v>942.23</v>
      </c>
      <c r="E30" s="8">
        <v>942.23</v>
      </c>
      <c r="F30" s="8">
        <v>942.23</v>
      </c>
      <c r="G30" s="8">
        <v>942.23</v>
      </c>
      <c r="H30" s="8">
        <v>544.22</v>
      </c>
      <c r="I30" s="8">
        <v>544.22</v>
      </c>
      <c r="J30" s="8">
        <v>544.22</v>
      </c>
      <c r="K30" s="8">
        <v>544.22</v>
      </c>
      <c r="L30" s="8">
        <v>544.22</v>
      </c>
      <c r="M30" s="8">
        <v>544.22</v>
      </c>
      <c r="N30" s="8">
        <f t="shared" si="18"/>
        <v>8918.6999999999989</v>
      </c>
    </row>
    <row r="31" spans="1:15" ht="22.5" customHeight="1" thickBot="1" x14ac:dyDescent="0.3">
      <c r="A31" s="4" t="s">
        <v>6</v>
      </c>
      <c r="B31" s="8">
        <f>3551.5*2.85</f>
        <v>10121.775</v>
      </c>
      <c r="C31" s="8">
        <f t="shared" ref="C31:M31" si="21">3551.5*2.85</f>
        <v>10121.775</v>
      </c>
      <c r="D31" s="8">
        <f t="shared" si="21"/>
        <v>10121.775</v>
      </c>
      <c r="E31" s="8">
        <f t="shared" si="21"/>
        <v>10121.775</v>
      </c>
      <c r="F31" s="8">
        <f t="shared" si="21"/>
        <v>10121.775</v>
      </c>
      <c r="G31" s="8">
        <f t="shared" si="21"/>
        <v>10121.775</v>
      </c>
      <c r="H31" s="8">
        <f t="shared" si="21"/>
        <v>10121.775</v>
      </c>
      <c r="I31" s="8">
        <f t="shared" si="21"/>
        <v>10121.775</v>
      </c>
      <c r="J31" s="8">
        <f t="shared" si="21"/>
        <v>10121.775</v>
      </c>
      <c r="K31" s="8">
        <f t="shared" si="21"/>
        <v>10121.775</v>
      </c>
      <c r="L31" s="8">
        <f t="shared" si="21"/>
        <v>10121.775</v>
      </c>
      <c r="M31" s="8">
        <f t="shared" si="21"/>
        <v>10121.775</v>
      </c>
      <c r="N31" s="8">
        <f t="shared" si="18"/>
        <v>121461.29999999997</v>
      </c>
    </row>
    <row r="32" spans="1:15" ht="24.75" customHeight="1" thickBot="1" x14ac:dyDescent="0.3">
      <c r="A32" s="4" t="s">
        <v>24</v>
      </c>
      <c r="B32" s="8">
        <v>900</v>
      </c>
      <c r="C32" s="8">
        <v>900</v>
      </c>
      <c r="D32" s="8">
        <v>900</v>
      </c>
      <c r="E32" s="8">
        <v>900</v>
      </c>
      <c r="F32" s="8">
        <v>900</v>
      </c>
      <c r="G32" s="8">
        <v>900</v>
      </c>
      <c r="H32" s="8">
        <v>900</v>
      </c>
      <c r="I32" s="8">
        <v>900</v>
      </c>
      <c r="J32" s="8">
        <v>900</v>
      </c>
      <c r="K32" s="8">
        <v>900</v>
      </c>
      <c r="L32" s="8">
        <v>900</v>
      </c>
      <c r="M32" s="8">
        <v>900</v>
      </c>
      <c r="N32" s="8">
        <f>SUM(B32:M32)</f>
        <v>10800</v>
      </c>
    </row>
    <row r="33" spans="1:14" ht="24" customHeight="1" thickBot="1" x14ac:dyDescent="0.3">
      <c r="A33" s="4" t="s">
        <v>10</v>
      </c>
      <c r="B33" s="8">
        <f>1622.7+2950</f>
        <v>4572.7</v>
      </c>
      <c r="C33" s="8">
        <f>896.4+1556.2</f>
        <v>2452.6</v>
      </c>
      <c r="D33" s="8">
        <f>1913.3</f>
        <v>1913.3</v>
      </c>
      <c r="E33" s="8">
        <f>944.6</f>
        <v>944.6</v>
      </c>
      <c r="F33" s="8">
        <f>3431.7+863.6+2114.5+9348.5</f>
        <v>15758.3</v>
      </c>
      <c r="G33" s="8">
        <f>500+110292+1326.9+1795.2</f>
        <v>113914.09999999999</v>
      </c>
      <c r="H33" s="8">
        <f>14763.7</f>
        <v>14763.7</v>
      </c>
      <c r="I33" s="8">
        <v>0</v>
      </c>
      <c r="J33" s="8">
        <f>1008.1</f>
        <v>1008.1</v>
      </c>
      <c r="K33" s="8">
        <f>2003.3+1218.1+1928.3+1676.8</f>
        <v>6826.5</v>
      </c>
      <c r="L33" s="8">
        <f>105+1361.4+3794.1</f>
        <v>5260.5</v>
      </c>
      <c r="M33" s="8">
        <f>3053.5+1829.1+1307.2+210</f>
        <v>6399.8</v>
      </c>
      <c r="N33" s="8">
        <f t="shared" si="18"/>
        <v>173814.19999999998</v>
      </c>
    </row>
    <row r="34" spans="1:14" ht="22.5" customHeight="1" thickBot="1" x14ac:dyDescent="0.3">
      <c r="A34" s="18" t="s">
        <v>22</v>
      </c>
      <c r="B34" s="7">
        <f t="shared" ref="B34:M34" si="22">SUM(B22:B33)</f>
        <v>60365.045469999997</v>
      </c>
      <c r="C34" s="7">
        <f t="shared" si="22"/>
        <v>66813.073070000013</v>
      </c>
      <c r="D34" s="7">
        <f t="shared" si="22"/>
        <v>55757.470560000002</v>
      </c>
      <c r="E34" s="7">
        <f t="shared" si="22"/>
        <v>54262.179059999995</v>
      </c>
      <c r="F34" s="7">
        <f t="shared" si="22"/>
        <v>69588.069059999994</v>
      </c>
      <c r="G34" s="7">
        <f t="shared" si="22"/>
        <v>167444.00705999997</v>
      </c>
      <c r="H34" s="7">
        <f t="shared" si="22"/>
        <v>88468.059669999988</v>
      </c>
      <c r="I34" s="7">
        <f t="shared" si="22"/>
        <v>77685.95186999999</v>
      </c>
      <c r="J34" s="7">
        <f t="shared" si="22"/>
        <v>54376.023669999995</v>
      </c>
      <c r="K34" s="7">
        <f t="shared" si="22"/>
        <v>72913.56237</v>
      </c>
      <c r="L34" s="7">
        <f t="shared" si="22"/>
        <v>59931.856469999999</v>
      </c>
      <c r="M34" s="7">
        <f t="shared" si="22"/>
        <v>70033.144419999997</v>
      </c>
      <c r="N34" s="7">
        <f>SUM(B34:M34)</f>
        <v>897638.44274999993</v>
      </c>
    </row>
    <row r="35" spans="1:14" ht="23.25" customHeight="1" thickBot="1" x14ac:dyDescent="0.3">
      <c r="A35" s="4" t="s">
        <v>5</v>
      </c>
      <c r="B35" s="11">
        <f t="shared" ref="B35:N35" si="23">B14-B34</f>
        <v>37298.264529999986</v>
      </c>
      <c r="C35" s="11">
        <f t="shared" si="23"/>
        <v>20926.156929999997</v>
      </c>
      <c r="D35" s="11">
        <f t="shared" si="23"/>
        <v>18695.139439999999</v>
      </c>
      <c r="E35" s="11">
        <f t="shared" si="23"/>
        <v>2637.3809399999955</v>
      </c>
      <c r="F35" s="11">
        <f t="shared" si="23"/>
        <v>4384.4909400000179</v>
      </c>
      <c r="G35" s="11">
        <f t="shared" si="23"/>
        <v>-103466.84705999997</v>
      </c>
      <c r="H35" s="11">
        <f t="shared" si="23"/>
        <v>-15308.759669999985</v>
      </c>
      <c r="I35" s="11">
        <f t="shared" si="23"/>
        <v>-19329.911869999989</v>
      </c>
      <c r="J35" s="11">
        <f t="shared" si="23"/>
        <v>14215.076330000011</v>
      </c>
      <c r="K35" s="11">
        <f t="shared" si="23"/>
        <v>7714.8276299999852</v>
      </c>
      <c r="L35" s="11">
        <f t="shared" si="23"/>
        <v>6052.0035300000018</v>
      </c>
      <c r="M35" s="11">
        <f t="shared" si="23"/>
        <v>-3154.5944200000085</v>
      </c>
      <c r="N35" s="8">
        <f t="shared" si="23"/>
        <v>-29336.772750000004</v>
      </c>
    </row>
    <row r="36" spans="1:14" ht="23.25" customHeight="1" thickBot="1" x14ac:dyDescent="0.3">
      <c r="A36" s="4" t="s">
        <v>7</v>
      </c>
      <c r="B36" s="12">
        <f t="shared" ref="B36:N36" si="24">B5+B35</f>
        <v>-165724.84547</v>
      </c>
      <c r="C36" s="12">
        <f t="shared" si="24"/>
        <v>-144798.68854</v>
      </c>
      <c r="D36" s="12">
        <f t="shared" si="24"/>
        <v>-126103.5491</v>
      </c>
      <c r="E36" s="12">
        <f t="shared" si="24"/>
        <v>-123466.16816</v>
      </c>
      <c r="F36" s="12">
        <f t="shared" si="24"/>
        <v>-119081.67721999998</v>
      </c>
      <c r="G36" s="12">
        <f t="shared" si="24"/>
        <v>-222548.52427999995</v>
      </c>
      <c r="H36" s="12">
        <f t="shared" si="24"/>
        <v>-237857.28394999995</v>
      </c>
      <c r="I36" s="12">
        <f t="shared" si="24"/>
        <v>-257187.19581999994</v>
      </c>
      <c r="J36" s="12">
        <f t="shared" si="24"/>
        <v>-242972.11948999992</v>
      </c>
      <c r="K36" s="12">
        <f t="shared" si="24"/>
        <v>-235257.29185999994</v>
      </c>
      <c r="L36" s="12">
        <f t="shared" si="24"/>
        <v>-229205.28832999995</v>
      </c>
      <c r="M36" s="12">
        <f t="shared" si="24"/>
        <v>-232359.88274999996</v>
      </c>
      <c r="N36" s="12">
        <f t="shared" si="24"/>
        <v>-232359.88274999999</v>
      </c>
    </row>
    <row r="37" spans="1:14" ht="23.25" customHeight="1" thickBot="1" x14ac:dyDescent="0.3">
      <c r="A37" s="4" t="s">
        <v>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46021.27</v>
      </c>
      <c r="J37" s="8">
        <v>0</v>
      </c>
      <c r="K37" s="8">
        <v>0</v>
      </c>
      <c r="L37" s="8">
        <v>0</v>
      </c>
      <c r="M37" s="8">
        <v>0</v>
      </c>
      <c r="N37" s="8">
        <f>SUM(B37:M37)</f>
        <v>46021.27</v>
      </c>
    </row>
    <row r="38" spans="1:14" ht="21.6" customHeight="1" thickBot="1" x14ac:dyDescent="0.3">
      <c r="A38" s="20" t="s">
        <v>11</v>
      </c>
      <c r="B38" s="14">
        <f>B6+B14-B7</f>
        <v>-990156.70000000007</v>
      </c>
      <c r="C38" s="14">
        <f t="shared" ref="C38:H38" si="25">C6+C14-C7</f>
        <v>-979314.26000000013</v>
      </c>
      <c r="D38" s="14">
        <f t="shared" si="25"/>
        <v>-981758.27000000014</v>
      </c>
      <c r="E38" s="14">
        <f t="shared" si="25"/>
        <v>-1001755.3300000002</v>
      </c>
      <c r="F38" s="14">
        <f t="shared" si="25"/>
        <v>-1004679.3900000001</v>
      </c>
      <c r="G38" s="14">
        <f t="shared" si="25"/>
        <v>-1017598.8500000001</v>
      </c>
      <c r="H38" s="14">
        <f t="shared" si="25"/>
        <v>-1022247.8400000001</v>
      </c>
      <c r="I38" s="14">
        <f>I6+I14-I7+I37</f>
        <v>-995678.82000000007</v>
      </c>
      <c r="J38" s="14">
        <f t="shared" ref="J38:M38" si="26">J6+J14-J7+J37</f>
        <v>-1004896.0100000001</v>
      </c>
      <c r="K38" s="14">
        <f t="shared" si="26"/>
        <v>-1002075.9100000001</v>
      </c>
      <c r="L38" s="14">
        <f t="shared" si="26"/>
        <v>-1013900.3400000002</v>
      </c>
      <c r="M38" s="14">
        <f t="shared" si="26"/>
        <v>-1020370.8300000003</v>
      </c>
      <c r="N38" s="14">
        <f>N6+N14-N7+N37</f>
        <v>-1020370.8300000001</v>
      </c>
    </row>
    <row r="39" spans="1:14" ht="20.399999999999999" hidden="1" customHeight="1" thickBot="1" x14ac:dyDescent="0.3">
      <c r="A39" s="24" t="s">
        <v>27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1"/>
    </row>
    <row r="40" spans="1:14" ht="19.2" hidden="1" customHeight="1" thickBot="1" x14ac:dyDescent="0.3">
      <c r="A40" s="24" t="s">
        <v>11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1">
        <f>N38+N39</f>
        <v>-1020370.8300000001</v>
      </c>
    </row>
  </sheetData>
  <mergeCells count="3">
    <mergeCell ref="A1:N1"/>
    <mergeCell ref="A39:M39"/>
    <mergeCell ref="A40:M40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2025-03-04T03:28:01Z</cp:lastPrinted>
  <dcterms:created xsi:type="dcterms:W3CDTF">2011-06-06T03:25:48Z</dcterms:created>
  <dcterms:modified xsi:type="dcterms:W3CDTF">2025-03-04T03:34:15Z</dcterms:modified>
</cp:coreProperties>
</file>