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L39" i="1" l="1"/>
  <c r="K39" i="1" l="1"/>
  <c r="M29" i="1" l="1"/>
  <c r="M17" i="1"/>
  <c r="M28" i="1"/>
  <c r="M8" i="1"/>
  <c r="L29" i="1" l="1"/>
  <c r="L17" i="1"/>
  <c r="L28" i="1"/>
  <c r="L8" i="1"/>
  <c r="K29" i="1" l="1"/>
  <c r="K17" i="1"/>
  <c r="K28" i="1"/>
  <c r="K8" i="1"/>
  <c r="L35" i="1" l="1"/>
  <c r="M35" i="1"/>
  <c r="K35" i="1"/>
  <c r="K30" i="1"/>
  <c r="L30" i="1"/>
  <c r="M30" i="1"/>
  <c r="K27" i="1"/>
  <c r="L27" i="1"/>
  <c r="M27" i="1"/>
  <c r="K26" i="1"/>
  <c r="L26" i="1"/>
  <c r="M26" i="1"/>
  <c r="J39" i="1" l="1"/>
  <c r="I39" i="1" l="1"/>
  <c r="H35" i="1" l="1"/>
  <c r="I35" i="1"/>
  <c r="J35" i="1"/>
  <c r="J29" i="1" l="1"/>
  <c r="J17" i="1"/>
  <c r="J28" i="1"/>
  <c r="J8" i="1"/>
  <c r="I29" i="1" l="1"/>
  <c r="I17" i="1"/>
  <c r="I28" i="1"/>
  <c r="I8" i="1"/>
  <c r="H39" i="1" l="1"/>
  <c r="H29" i="1" l="1"/>
  <c r="H17" i="1"/>
  <c r="H28" i="1"/>
  <c r="H8" i="1"/>
  <c r="H30" i="1" l="1"/>
  <c r="I30" i="1"/>
  <c r="J30" i="1"/>
  <c r="H27" i="1"/>
  <c r="I27" i="1"/>
  <c r="J27" i="1"/>
  <c r="H26" i="1"/>
  <c r="I26" i="1"/>
  <c r="J26" i="1"/>
  <c r="G39" i="1" l="1"/>
  <c r="F39" i="1" l="1"/>
  <c r="G29" i="1" l="1"/>
  <c r="G17" i="1"/>
  <c r="G28" i="1"/>
  <c r="G8" i="1"/>
  <c r="F29" i="1" l="1"/>
  <c r="F17" i="1"/>
  <c r="F28" i="1"/>
  <c r="F8" i="1"/>
  <c r="E29" i="1" l="1"/>
  <c r="E17" i="1"/>
  <c r="E28" i="1"/>
  <c r="E8" i="1"/>
  <c r="N36" i="1"/>
  <c r="E35" i="1" l="1"/>
  <c r="F35" i="1"/>
  <c r="G35" i="1"/>
  <c r="E30" i="1"/>
  <c r="F30" i="1"/>
  <c r="G30" i="1"/>
  <c r="E27" i="1"/>
  <c r="F27" i="1"/>
  <c r="G27" i="1"/>
  <c r="E26" i="1"/>
  <c r="F26" i="1"/>
  <c r="G26" i="1"/>
  <c r="D39" i="1" l="1"/>
  <c r="B39" i="1" l="1"/>
  <c r="D29" i="1" l="1"/>
  <c r="D17" i="1"/>
  <c r="D28" i="1"/>
  <c r="D8" i="1"/>
  <c r="C29" i="1" l="1"/>
  <c r="C17" i="1"/>
  <c r="C28" i="1"/>
  <c r="C8" i="1"/>
  <c r="B29" i="1" l="1"/>
  <c r="B17" i="1"/>
  <c r="B28" i="1"/>
  <c r="B8" i="1"/>
  <c r="C35" i="1" l="1"/>
  <c r="D35" i="1"/>
  <c r="C30" i="1"/>
  <c r="D30" i="1"/>
  <c r="C27" i="1"/>
  <c r="D27" i="1"/>
  <c r="C26" i="1"/>
  <c r="D26" i="1"/>
  <c r="B35" i="1"/>
  <c r="B30" i="1"/>
  <c r="B27" i="1"/>
  <c r="B26" i="1"/>
  <c r="N23" i="1" l="1"/>
  <c r="N14" i="1"/>
  <c r="N6" i="1" l="1"/>
  <c r="N5" i="1"/>
  <c r="N8" i="1" l="1"/>
  <c r="L7" i="1"/>
  <c r="N26" i="1"/>
  <c r="N27" i="1"/>
  <c r="N30" i="1"/>
  <c r="N31" i="1"/>
  <c r="N32" i="1"/>
  <c r="N33" i="1"/>
  <c r="N34" i="1"/>
  <c r="N35" i="1"/>
  <c r="N37" i="1"/>
  <c r="N38" i="1"/>
  <c r="N18" i="1"/>
  <c r="N19" i="1"/>
  <c r="N20" i="1"/>
  <c r="N21" i="1"/>
  <c r="N22" i="1"/>
  <c r="N24" i="1"/>
  <c r="N17" i="1"/>
  <c r="K16" i="1"/>
  <c r="L16" i="1"/>
  <c r="M16" i="1"/>
  <c r="N9" i="1"/>
  <c r="N10" i="1"/>
  <c r="N11" i="1"/>
  <c r="N12" i="1"/>
  <c r="N13" i="1"/>
  <c r="N15" i="1"/>
  <c r="K7" i="1"/>
  <c r="M7" i="1"/>
  <c r="M40" i="1" l="1"/>
  <c r="M41" i="1" s="1"/>
  <c r="L40" i="1"/>
  <c r="L41" i="1" s="1"/>
  <c r="K40" i="1"/>
  <c r="K41" i="1" s="1"/>
  <c r="N29" i="1" l="1"/>
  <c r="H16" i="1" l="1"/>
  <c r="I16" i="1"/>
  <c r="J16" i="1"/>
  <c r="H7" i="1"/>
  <c r="J7" i="1"/>
  <c r="H40" i="1" l="1"/>
  <c r="J40" i="1"/>
  <c r="J41" i="1" s="1"/>
  <c r="I40" i="1"/>
  <c r="I41" i="1" s="1"/>
  <c r="I7" i="1"/>
  <c r="N39" i="1"/>
  <c r="H41" i="1" l="1"/>
  <c r="E16" i="1"/>
  <c r="F16" i="1"/>
  <c r="G16" i="1"/>
  <c r="F7" i="1"/>
  <c r="G7" i="1"/>
  <c r="G40" i="1" l="1"/>
  <c r="G41" i="1" s="1"/>
  <c r="F40" i="1"/>
  <c r="F41" i="1" s="1"/>
  <c r="N28" i="1"/>
  <c r="E40" i="1"/>
  <c r="E7" i="1"/>
  <c r="D16" i="1"/>
  <c r="D40" i="1" s="1"/>
  <c r="D41" i="1" s="1"/>
  <c r="D7" i="1"/>
  <c r="C16" i="1"/>
  <c r="C7" i="1"/>
  <c r="B16" i="1"/>
  <c r="B7" i="1"/>
  <c r="N7" i="1" l="1"/>
  <c r="N16" i="1"/>
  <c r="E41" i="1"/>
  <c r="B43" i="1"/>
  <c r="C6" i="1" s="1"/>
  <c r="C43" i="1" s="1"/>
  <c r="D6" i="1" s="1"/>
  <c r="D43" i="1" l="1"/>
  <c r="E6" i="1" s="1"/>
  <c r="E43" i="1" s="1"/>
  <c r="F6" i="1" s="1"/>
  <c r="F43" i="1" s="1"/>
  <c r="G6" i="1" s="1"/>
  <c r="B40" i="1"/>
  <c r="C40" i="1"/>
  <c r="C41" i="1" s="1"/>
  <c r="N43" i="1"/>
  <c r="G43" i="1" l="1"/>
  <c r="H6" i="1" s="1"/>
  <c r="H43" i="1" s="1"/>
  <c r="I6" i="1" s="1"/>
  <c r="I43" i="1" s="1"/>
  <c r="J6" i="1" s="1"/>
  <c r="J43" i="1" s="1"/>
  <c r="K6" i="1" s="1"/>
  <c r="K43" i="1" s="1"/>
  <c r="L6" i="1" s="1"/>
  <c r="L43" i="1" s="1"/>
  <c r="M6" i="1" s="1"/>
  <c r="M43" i="1" s="1"/>
  <c r="N40" i="1"/>
  <c r="N42" i="1" s="1"/>
  <c r="B41" i="1"/>
  <c r="B42" i="1" s="1"/>
  <c r="N41" i="1" l="1"/>
  <c r="C42" i="1"/>
  <c r="D42" i="1" s="1"/>
  <c r="C5" i="1"/>
  <c r="D5" i="1" l="1"/>
  <c r="E5" i="1" l="1"/>
  <c r="E42" i="1"/>
  <c r="F5" i="1" l="1"/>
  <c r="F42" i="1"/>
  <c r="G42" i="1" s="1"/>
  <c r="G5" i="1" l="1"/>
  <c r="H5" i="1" l="1"/>
  <c r="H42" i="1"/>
  <c r="I5" i="1" l="1"/>
  <c r="I42" i="1"/>
  <c r="J42" i="1" l="1"/>
  <c r="J5" i="1"/>
  <c r="K5" i="1" l="1"/>
  <c r="K42" i="1"/>
  <c r="L42" i="1" l="1"/>
  <c r="L5" i="1"/>
  <c r="M5" i="1" l="1"/>
  <c r="M42" i="1"/>
</calcChain>
</file>

<file path=xl/sharedStrings.xml><?xml version="1.0" encoding="utf-8"?>
<sst xmlns="http://schemas.openxmlformats.org/spreadsheetml/2006/main" count="54" uniqueCount="44">
  <si>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</si>
  <si>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</si>
  <si>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</si>
  <si>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</si>
  <si>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</si>
  <si>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</si>
  <si>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</si>
  <si>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</si>
  <si>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</si>
  <si>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</si>
  <si>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</si>
  <si>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</si>
  <si>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</si>
  <si>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</si>
  <si>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</si>
  <si>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</si>
  <si>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</si>
  <si>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</si>
  <si>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</si>
  <si>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</si>
  <si>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</si>
  <si>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</si>
  <si>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</si>
  <si>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</si>
  <si>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</si>
  <si>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</si>
  <si>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Отведение сточных вод ОИ</t>
  </si>
  <si>
    <t>Установка пластиковых окон</t>
  </si>
  <si>
    <t>Содержание жилья и текущий ремонт,  ОПУ</t>
  </si>
  <si>
    <t>Январь 2023г.</t>
  </si>
  <si>
    <t>Февраль 2023г.</t>
  </si>
  <si>
    <t>Март 2023г.</t>
  </si>
  <si>
    <t>Апрель 2023г</t>
  </si>
  <si>
    <t>Май 2023г</t>
  </si>
  <si>
    <t>Июнь 2023г.</t>
  </si>
  <si>
    <t>Июль 2023г.</t>
  </si>
  <si>
    <t>Август 2023г.</t>
  </si>
  <si>
    <t>Сентябрь 2023г.</t>
  </si>
  <si>
    <t>Октябрь 2023г</t>
  </si>
  <si>
    <t>Ноябрь 2023г</t>
  </si>
  <si>
    <t>Декабрь 2023г</t>
  </si>
  <si>
    <t>Всего:                       за  2023г</t>
  </si>
  <si>
    <t>Возмещение расходов совета МКД</t>
  </si>
  <si>
    <t xml:space="preserve">                 ОТЧЕТ по дому Васильева, 69 за период 01.01.2023г. по 31.12.2023г.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</si>
</sst>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zoomScale="75" workbookViewId="0">
      <selection activeCell="B2" sqref="B1:J1048576"/>
    </sheetView>
  </sheetViews>
  <sheetFormatPr defaultRowHeight="13.2" x14ac:dyDescent="0.25"/>
  <cols>
    <col min="1" max="1" width="58.6640625" customWidth="1"/>
    <col min="2" max="2" width="14.109375" customWidth="1"/>
    <col min="3" max="3" width="14.33203125" customWidth="1"/>
    <col min="4" max="4" width="15.5546875" customWidth="1"/>
    <col min="5" max="5" width="15.88671875" customWidth="1"/>
    <col min="6" max="6" width="14.33203125" customWidth="1"/>
    <col min="7" max="7" width="14.6640625" customWidth="1"/>
    <col min="8" max="8" width="14.44140625" customWidth="1"/>
    <col min="9" max="13" width="13.5546875" customWidth="1"/>
    <col min="14" max="14" width="16.5546875" customWidth="1"/>
  </cols>
  <sheetData>
    <row r="1" spans="1:18" ht="20.25" customHeight="1" x14ac:dyDescent="0.35">
      <c r="A1" s="22" t="s">
        <v>43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29</v>
      </c>
      <c r="C4" s="6" t="s">
        <v>30</v>
      </c>
      <c r="D4" s="6" t="s">
        <v>31</v>
      </c>
      <c r="E4" s="6" t="s">
        <v>32</v>
      </c>
      <c r="F4" s="6" t="s">
        <v>33</v>
      </c>
      <c r="G4" s="6" t="s">
        <v>34</v>
      </c>
      <c r="H4" s="6" t="s">
        <v>35</v>
      </c>
      <c r="I4" s="6" t="s">
        <v>36</v>
      </c>
      <c r="J4" s="6" t="s">
        <v>37</v>
      </c>
      <c r="K4" s="6" t="s">
        <v>38</v>
      </c>
      <c r="L4" s="6" t="s">
        <v>39</v>
      </c>
      <c r="M4" s="6" t="s">
        <v>40</v>
      </c>
      <c r="N4" s="6" t="s">
        <v>41</v>
      </c>
    </row>
    <row r="5" spans="1:18" ht="23.25" customHeight="1" thickBot="1" x14ac:dyDescent="0.3">
      <c r="A5" s="7" t="s">
        <v>16</v>
      </c>
      <c r="B5" s="8">
        <v>-558772.31000000006</v>
      </c>
      <c r="C5" s="8">
        <f t="shared" ref="C5:D6" si="0">B42</f>
        <v>-512198.52063000004</v>
      </c>
      <c r="D5" s="8">
        <f t="shared" si="0"/>
        <v>-504222.12136000005</v>
      </c>
      <c r="E5" s="8">
        <f t="shared" ref="E5:E6" si="1">D42</f>
        <v>-486907.50669000007</v>
      </c>
      <c r="F5" s="8">
        <f t="shared" ref="F5:F6" si="2">E42</f>
        <v>-455082.39312000008</v>
      </c>
      <c r="G5" s="8">
        <f t="shared" ref="G5:G6" si="3">F42</f>
        <v>-461232.88815000007</v>
      </c>
      <c r="H5" s="8">
        <f t="shared" ref="H5:H6" si="4">G42</f>
        <v>-452222.09818000009</v>
      </c>
      <c r="I5" s="8">
        <f t="shared" ref="I5:I6" si="5">H42</f>
        <v>-510251.07436000009</v>
      </c>
      <c r="J5" s="8">
        <f t="shared" ref="J5:J6" si="6">I42</f>
        <v>-600984.75231000013</v>
      </c>
      <c r="K5" s="8">
        <f t="shared" ref="K5:K6" si="7">J42</f>
        <v>-592154.60629000014</v>
      </c>
      <c r="L5" s="8">
        <f t="shared" ref="L5:L6" si="8">K42</f>
        <v>-588710.89647000015</v>
      </c>
      <c r="M5" s="8">
        <f t="shared" ref="M5:M6" si="9">L42</f>
        <v>-576550.44945000019</v>
      </c>
      <c r="N5" s="8">
        <f>B5</f>
        <v>-558772.31000000006</v>
      </c>
    </row>
    <row r="6" spans="1:18" ht="21" customHeight="1" thickBot="1" x14ac:dyDescent="0.3">
      <c r="A6" s="7" t="s">
        <v>13</v>
      </c>
      <c r="B6" s="8">
        <v>-341196.91</v>
      </c>
      <c r="C6" s="8">
        <f t="shared" si="0"/>
        <v>-301367.44999999995</v>
      </c>
      <c r="D6" s="8">
        <f t="shared" si="0"/>
        <v>-306469.31999999995</v>
      </c>
      <c r="E6" s="8">
        <f t="shared" si="1"/>
        <v>-290484.36999999994</v>
      </c>
      <c r="F6" s="8">
        <f t="shared" si="2"/>
        <v>-271037.04999999993</v>
      </c>
      <c r="G6" s="8">
        <f t="shared" si="3"/>
        <v>-276482.10999999993</v>
      </c>
      <c r="H6" s="8">
        <f t="shared" si="4"/>
        <v>-284956.86999999994</v>
      </c>
      <c r="I6" s="8">
        <f t="shared" si="5"/>
        <v>-277266.75999999995</v>
      </c>
      <c r="J6" s="8">
        <f t="shared" si="6"/>
        <v>-284653.12999999995</v>
      </c>
      <c r="K6" s="8">
        <f t="shared" si="7"/>
        <v>-287373.14999999997</v>
      </c>
      <c r="L6" s="8">
        <f t="shared" si="8"/>
        <v>-293095.98</v>
      </c>
      <c r="M6" s="8">
        <f t="shared" si="9"/>
        <v>-294808.05</v>
      </c>
      <c r="N6" s="8">
        <f>B6</f>
        <v>-341196.91</v>
      </c>
    </row>
    <row r="7" spans="1:18" ht="20.25" customHeight="1" thickBot="1" x14ac:dyDescent="0.3">
      <c r="A7" s="9" t="s">
        <v>12</v>
      </c>
      <c r="B7" s="10">
        <f>SUM(B8:B15)</f>
        <v>55374.11</v>
      </c>
      <c r="C7" s="10">
        <f>SUM(C8:C15)</f>
        <v>55374.11</v>
      </c>
      <c r="D7" s="10">
        <f>SUM(D8:D15)</f>
        <v>55374.11</v>
      </c>
      <c r="E7" s="10">
        <f t="shared" ref="E7:M7" si="10">SUM(E8:E15)</f>
        <v>55374.11</v>
      </c>
      <c r="F7" s="10">
        <f t="shared" si="10"/>
        <v>55374.11</v>
      </c>
      <c r="G7" s="10">
        <f t="shared" si="10"/>
        <v>62106.11</v>
      </c>
      <c r="H7" s="10">
        <f t="shared" si="10"/>
        <v>56691.96</v>
      </c>
      <c r="I7" s="10">
        <f t="shared" si="10"/>
        <v>58675.85</v>
      </c>
      <c r="J7" s="10">
        <f t="shared" si="10"/>
        <v>55360.86</v>
      </c>
      <c r="K7" s="10">
        <f t="shared" si="10"/>
        <v>57700.36</v>
      </c>
      <c r="L7" s="10">
        <f t="shared" si="10"/>
        <v>57700.36</v>
      </c>
      <c r="M7" s="10">
        <f t="shared" si="10"/>
        <v>57700.36</v>
      </c>
      <c r="N7" s="10">
        <f>SUM(B7:M7)</f>
        <v>682806.40999999992</v>
      </c>
    </row>
    <row r="8" spans="1:18" ht="21.75" customHeight="1" thickBot="1" x14ac:dyDescent="0.3">
      <c r="A8" s="4" t="s">
        <v>28</v>
      </c>
      <c r="B8" s="11">
        <f t="shared" ref="B8:G8" si="11">49765.31+1273.78</f>
        <v>51039.09</v>
      </c>
      <c r="C8" s="11">
        <f t="shared" si="11"/>
        <v>51039.09</v>
      </c>
      <c r="D8" s="11">
        <f t="shared" si="11"/>
        <v>51039.09</v>
      </c>
      <c r="E8" s="11">
        <f t="shared" si="11"/>
        <v>51039.09</v>
      </c>
      <c r="F8" s="11">
        <f t="shared" si="11"/>
        <v>51039.09</v>
      </c>
      <c r="G8" s="11">
        <f t="shared" si="11"/>
        <v>51039.09</v>
      </c>
      <c r="H8" s="11">
        <f>49752.5+1273.4</f>
        <v>51025.9</v>
      </c>
      <c r="I8" s="11">
        <f>49752.5+1273.4</f>
        <v>51025.9</v>
      </c>
      <c r="J8" s="11">
        <f>49752.5+1273.4</f>
        <v>51025.9</v>
      </c>
      <c r="K8" s="11">
        <f>52092+1273.4</f>
        <v>53365.4</v>
      </c>
      <c r="L8" s="11">
        <f>52092+1273.4</f>
        <v>53365.4</v>
      </c>
      <c r="M8" s="11">
        <f>52092+1273.4</f>
        <v>53365.4</v>
      </c>
      <c r="N8" s="21">
        <f>SUM(B8:M8)</f>
        <v>619408.44000000006</v>
      </c>
    </row>
    <row r="9" spans="1:18" ht="19.5" customHeight="1" thickBot="1" x14ac:dyDescent="0.3">
      <c r="A9" s="4" t="s">
        <v>17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21">
        <f t="shared" ref="N9:N15" si="12">SUM(B9:M9)</f>
        <v>0</v>
      </c>
    </row>
    <row r="10" spans="1:18" ht="19.5" customHeight="1" thickBot="1" x14ac:dyDescent="0.3">
      <c r="A10" s="4" t="s">
        <v>18</v>
      </c>
      <c r="B10" s="11">
        <v>173.51</v>
      </c>
      <c r="C10" s="11">
        <v>173.51</v>
      </c>
      <c r="D10" s="11">
        <v>173.51</v>
      </c>
      <c r="E10" s="11">
        <v>173.51</v>
      </c>
      <c r="F10" s="11">
        <v>173.51</v>
      </c>
      <c r="G10" s="11">
        <v>173.51</v>
      </c>
      <c r="H10" s="11">
        <v>173.49</v>
      </c>
      <c r="I10" s="11">
        <v>173.49</v>
      </c>
      <c r="J10" s="11">
        <v>173.49</v>
      </c>
      <c r="K10" s="11">
        <v>173.49</v>
      </c>
      <c r="L10" s="11">
        <v>173.49</v>
      </c>
      <c r="M10" s="11">
        <v>173.49</v>
      </c>
      <c r="N10" s="21">
        <f t="shared" si="12"/>
        <v>2082</v>
      </c>
    </row>
    <row r="11" spans="1:18" ht="21.75" customHeight="1" thickBot="1" x14ac:dyDescent="0.3">
      <c r="A11" s="4" t="s">
        <v>19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6732</v>
      </c>
      <c r="H11" s="11">
        <v>1331.1</v>
      </c>
      <c r="I11" s="11">
        <v>3314.99</v>
      </c>
      <c r="J11" s="11">
        <v>0</v>
      </c>
      <c r="K11" s="11">
        <v>0</v>
      </c>
      <c r="L11" s="11">
        <v>0</v>
      </c>
      <c r="M11" s="11">
        <v>0</v>
      </c>
      <c r="N11" s="21">
        <f t="shared" si="12"/>
        <v>11378.09</v>
      </c>
    </row>
    <row r="12" spans="1:18" ht="21.75" customHeight="1" thickBot="1" x14ac:dyDescent="0.3">
      <c r="A12" s="4" t="s">
        <v>26</v>
      </c>
      <c r="B12" s="11">
        <v>334.71</v>
      </c>
      <c r="C12" s="11">
        <v>334.71</v>
      </c>
      <c r="D12" s="11">
        <v>334.71</v>
      </c>
      <c r="E12" s="11">
        <v>334.71</v>
      </c>
      <c r="F12" s="11">
        <v>334.71</v>
      </c>
      <c r="G12" s="11">
        <v>334.71</v>
      </c>
      <c r="H12" s="11">
        <v>334.67</v>
      </c>
      <c r="I12" s="11">
        <v>334.67</v>
      </c>
      <c r="J12" s="11">
        <v>334.67</v>
      </c>
      <c r="K12" s="11">
        <v>334.67</v>
      </c>
      <c r="L12" s="11">
        <v>334.67</v>
      </c>
      <c r="M12" s="11">
        <v>334.67</v>
      </c>
      <c r="N12" s="21">
        <f t="shared" si="12"/>
        <v>4016.28</v>
      </c>
    </row>
    <row r="13" spans="1:18" ht="21.75" customHeight="1" thickBot="1" x14ac:dyDescent="0.3">
      <c r="A13" s="4" t="s">
        <v>42</v>
      </c>
      <c r="B13" s="11">
        <v>2956.8</v>
      </c>
      <c r="C13" s="11">
        <v>2956.8</v>
      </c>
      <c r="D13" s="11">
        <v>2956.8</v>
      </c>
      <c r="E13" s="11">
        <v>2956.8</v>
      </c>
      <c r="F13" s="11">
        <v>2956.8</v>
      </c>
      <c r="G13" s="11">
        <v>2956.8</v>
      </c>
      <c r="H13" s="11">
        <v>2956.8</v>
      </c>
      <c r="I13" s="11">
        <v>2956.8</v>
      </c>
      <c r="J13" s="11">
        <v>2956.8</v>
      </c>
      <c r="K13" s="11">
        <v>2956.8</v>
      </c>
      <c r="L13" s="11">
        <v>2956.8</v>
      </c>
      <c r="M13" s="11">
        <v>2956.8</v>
      </c>
      <c r="N13" s="21">
        <f t="shared" si="12"/>
        <v>35481.599999999999</v>
      </c>
    </row>
    <row r="14" spans="1:18" ht="21.75" hidden="1" customHeight="1" thickBot="1" x14ac:dyDescent="0.3">
      <c r="A14" s="4" t="s">
        <v>27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21">
        <f t="shared" si="12"/>
        <v>0</v>
      </c>
    </row>
    <row r="15" spans="1:18" ht="24.75" customHeight="1" thickBot="1" x14ac:dyDescent="0.3">
      <c r="A15" s="4" t="s">
        <v>15</v>
      </c>
      <c r="B15" s="11">
        <v>870</v>
      </c>
      <c r="C15" s="11">
        <v>870</v>
      </c>
      <c r="D15" s="11">
        <v>870</v>
      </c>
      <c r="E15" s="11">
        <v>870</v>
      </c>
      <c r="F15" s="11">
        <v>870</v>
      </c>
      <c r="G15" s="11">
        <v>870</v>
      </c>
      <c r="H15" s="11">
        <v>870</v>
      </c>
      <c r="I15" s="11">
        <v>870</v>
      </c>
      <c r="J15" s="11">
        <v>870</v>
      </c>
      <c r="K15" s="11">
        <v>870</v>
      </c>
      <c r="L15" s="11">
        <v>870</v>
      </c>
      <c r="M15" s="11">
        <v>870</v>
      </c>
      <c r="N15" s="21">
        <f t="shared" si="12"/>
        <v>10440</v>
      </c>
    </row>
    <row r="16" spans="1:18" ht="20.25" customHeight="1" thickBot="1" x14ac:dyDescent="0.3">
      <c r="A16" s="12" t="s">
        <v>8</v>
      </c>
      <c r="B16" s="13">
        <f>SUM(B17:B24)</f>
        <v>95203.569999999992</v>
      </c>
      <c r="C16" s="13">
        <f>SUM(C17:C24)</f>
        <v>50272.24</v>
      </c>
      <c r="D16" s="13">
        <f>SUM(D17:D24)</f>
        <v>71359.06</v>
      </c>
      <c r="E16" s="13">
        <f t="shared" ref="E16:M16" si="13">SUM(E17:E24)</f>
        <v>74821.430000000008</v>
      </c>
      <c r="F16" s="13">
        <f t="shared" si="13"/>
        <v>49929.049999999996</v>
      </c>
      <c r="G16" s="13">
        <f t="shared" si="13"/>
        <v>53631.35</v>
      </c>
      <c r="H16" s="13">
        <f t="shared" si="13"/>
        <v>64382.069999999992</v>
      </c>
      <c r="I16" s="13">
        <f t="shared" si="13"/>
        <v>51289.48</v>
      </c>
      <c r="J16" s="13">
        <f t="shared" si="13"/>
        <v>52640.84</v>
      </c>
      <c r="K16" s="13">
        <f t="shared" si="13"/>
        <v>51977.53</v>
      </c>
      <c r="L16" s="13">
        <f t="shared" si="13"/>
        <v>55988.289999999994</v>
      </c>
      <c r="M16" s="13">
        <f t="shared" si="13"/>
        <v>57132.430000000008</v>
      </c>
      <c r="N16" s="13">
        <f>SUM(B16:M16)</f>
        <v>728627.34000000008</v>
      </c>
    </row>
    <row r="17" spans="1:15" ht="21" customHeight="1" thickBot="1" x14ac:dyDescent="0.3">
      <c r="A17" s="4" t="s">
        <v>28</v>
      </c>
      <c r="B17" s="11">
        <f>55.26+86551.43+38.12+1782.6+461.11+70.87</f>
        <v>88959.389999999985</v>
      </c>
      <c r="C17" s="11">
        <f>41447.03+1111.09+1771.47</f>
        <v>44329.59</v>
      </c>
      <c r="D17" s="11">
        <f>59532.52+2465.76+500.38</f>
        <v>62498.659999999996</v>
      </c>
      <c r="E17" s="11">
        <f>63735.71+1920.82</f>
        <v>65656.53</v>
      </c>
      <c r="F17" s="11">
        <f>44734.67+1208.06</f>
        <v>45942.729999999996</v>
      </c>
      <c r="G17" s="11">
        <f>45655.28+1249.62+709.99</f>
        <v>47614.89</v>
      </c>
      <c r="H17" s="11">
        <f>53521.45+1280.38</f>
        <v>54801.829999999994</v>
      </c>
      <c r="I17" s="11">
        <f>45243.97+1091.34</f>
        <v>46335.31</v>
      </c>
      <c r="J17" s="11">
        <f>43496.66+1090.86+1741.52</f>
        <v>46329.04</v>
      </c>
      <c r="K17" s="11">
        <f>46299.2+1421.26</f>
        <v>47720.46</v>
      </c>
      <c r="L17" s="11">
        <f>50703.22+1209.81</f>
        <v>51913.03</v>
      </c>
      <c r="M17" s="11">
        <f>51896.65+1214.86</f>
        <v>53111.51</v>
      </c>
      <c r="N17" s="11">
        <f>SUM(B17:M17)</f>
        <v>655212.97</v>
      </c>
    </row>
    <row r="18" spans="1:15" ht="23.25" customHeight="1" thickBot="1" x14ac:dyDescent="0.3">
      <c r="A18" s="4" t="s">
        <v>17</v>
      </c>
      <c r="B18" s="11">
        <v>452.06</v>
      </c>
      <c r="C18" s="11">
        <v>0.32</v>
      </c>
      <c r="D18" s="11">
        <v>102.7</v>
      </c>
      <c r="E18" s="11">
        <v>378.44</v>
      </c>
      <c r="F18" s="11">
        <v>13.05</v>
      </c>
      <c r="G18" s="11">
        <v>7.29</v>
      </c>
      <c r="H18" s="11">
        <v>38.31</v>
      </c>
      <c r="I18" s="11">
        <v>5.43</v>
      </c>
      <c r="J18" s="11">
        <v>4.92</v>
      </c>
      <c r="K18" s="11">
        <v>4.03</v>
      </c>
      <c r="L18" s="11">
        <v>4.05</v>
      </c>
      <c r="M18" s="11">
        <v>3.66</v>
      </c>
      <c r="N18" s="11">
        <f t="shared" ref="N18:N24" si="14">SUM(B18:M18)</f>
        <v>1014.2599999999996</v>
      </c>
    </row>
    <row r="19" spans="1:15" ht="22.5" customHeight="1" thickBot="1" x14ac:dyDescent="0.3">
      <c r="A19" s="4" t="s">
        <v>18</v>
      </c>
      <c r="B19" s="11">
        <v>466.61</v>
      </c>
      <c r="C19" s="11">
        <v>142.62</v>
      </c>
      <c r="D19" s="11">
        <v>280.89999999999998</v>
      </c>
      <c r="E19" s="11">
        <v>444.09</v>
      </c>
      <c r="F19" s="11">
        <v>162.97</v>
      </c>
      <c r="G19" s="11">
        <v>165.82</v>
      </c>
      <c r="H19" s="11">
        <v>212.31</v>
      </c>
      <c r="I19" s="11">
        <v>159.66</v>
      </c>
      <c r="J19" s="11">
        <v>154.15</v>
      </c>
      <c r="K19" s="11">
        <v>163.4</v>
      </c>
      <c r="L19" s="11">
        <v>171.84</v>
      </c>
      <c r="M19" s="11">
        <v>174.36</v>
      </c>
      <c r="N19" s="11">
        <f t="shared" si="14"/>
        <v>2698.7300000000005</v>
      </c>
    </row>
    <row r="20" spans="1:15" ht="22.5" customHeight="1" thickBot="1" x14ac:dyDescent="0.3">
      <c r="A20" s="4" t="s">
        <v>19</v>
      </c>
      <c r="B20" s="11">
        <v>335.53</v>
      </c>
      <c r="C20" s="11">
        <v>0.11</v>
      </c>
      <c r="D20" s="11">
        <v>71.69</v>
      </c>
      <c r="E20" s="11">
        <v>166.27</v>
      </c>
      <c r="F20" s="11">
        <v>6.17</v>
      </c>
      <c r="G20" s="11">
        <v>906.67</v>
      </c>
      <c r="H20" s="11">
        <v>5380.06</v>
      </c>
      <c r="I20" s="11">
        <v>1352.8</v>
      </c>
      <c r="J20" s="11">
        <v>2733.15</v>
      </c>
      <c r="K20" s="11">
        <v>274.58999999999997</v>
      </c>
      <c r="L20" s="11">
        <v>175.2</v>
      </c>
      <c r="M20" s="11">
        <v>55.42</v>
      </c>
      <c r="N20" s="11">
        <f t="shared" si="14"/>
        <v>11457.66</v>
      </c>
    </row>
    <row r="21" spans="1:15" ht="22.5" customHeight="1" thickBot="1" x14ac:dyDescent="0.3">
      <c r="A21" s="4" t="s">
        <v>26</v>
      </c>
      <c r="B21" s="11">
        <v>482.63</v>
      </c>
      <c r="C21" s="11">
        <v>276.52999999999997</v>
      </c>
      <c r="D21" s="11">
        <v>415.04</v>
      </c>
      <c r="E21" s="11">
        <v>417.75</v>
      </c>
      <c r="F21" s="11">
        <v>298.13</v>
      </c>
      <c r="G21" s="11">
        <v>313.56</v>
      </c>
      <c r="H21" s="11">
        <v>365.83</v>
      </c>
      <c r="I21" s="11">
        <v>301.88</v>
      </c>
      <c r="J21" s="11">
        <v>291.99</v>
      </c>
      <c r="K21" s="11">
        <v>310.44</v>
      </c>
      <c r="L21" s="11">
        <v>326.77999999999997</v>
      </c>
      <c r="M21" s="11">
        <v>333.82</v>
      </c>
      <c r="N21" s="11">
        <f t="shared" si="14"/>
        <v>4134.38</v>
      </c>
    </row>
    <row r="22" spans="1:15" ht="23.25" customHeight="1" thickBot="1" x14ac:dyDescent="0.3">
      <c r="A22" s="4" t="s">
        <v>42</v>
      </c>
      <c r="B22" s="11">
        <v>3907.35</v>
      </c>
      <c r="C22" s="11">
        <v>2723.07</v>
      </c>
      <c r="D22" s="11">
        <v>5190.07</v>
      </c>
      <c r="E22" s="11">
        <v>4758.3500000000004</v>
      </c>
      <c r="F22" s="11">
        <v>2626</v>
      </c>
      <c r="G22" s="11">
        <v>3423.12</v>
      </c>
      <c r="H22" s="11">
        <v>2983.73</v>
      </c>
      <c r="I22" s="11">
        <v>2534.4</v>
      </c>
      <c r="J22" s="11">
        <v>2527.59</v>
      </c>
      <c r="K22" s="11">
        <v>2904.61</v>
      </c>
      <c r="L22" s="11">
        <v>2797.39</v>
      </c>
      <c r="M22" s="11">
        <v>2853.66</v>
      </c>
      <c r="N22" s="11">
        <f t="shared" si="14"/>
        <v>39229.339999999997</v>
      </c>
    </row>
    <row r="23" spans="1:15" ht="23.25" hidden="1" customHeight="1" thickBot="1" x14ac:dyDescent="0.3">
      <c r="A23" s="4" t="s">
        <v>27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>
        <f t="shared" si="14"/>
        <v>0</v>
      </c>
    </row>
    <row r="24" spans="1:15" ht="20.25" customHeight="1" thickBot="1" x14ac:dyDescent="0.3">
      <c r="A24" s="4" t="s">
        <v>15</v>
      </c>
      <c r="B24" s="14">
        <v>600</v>
      </c>
      <c r="C24" s="14">
        <v>2800</v>
      </c>
      <c r="D24" s="14">
        <v>2800</v>
      </c>
      <c r="E24" s="14">
        <v>3000</v>
      </c>
      <c r="F24" s="14">
        <v>880</v>
      </c>
      <c r="G24" s="14">
        <v>1200</v>
      </c>
      <c r="H24" s="14">
        <v>600</v>
      </c>
      <c r="I24" s="14">
        <v>600</v>
      </c>
      <c r="J24" s="14">
        <v>600</v>
      </c>
      <c r="K24" s="14">
        <v>600</v>
      </c>
      <c r="L24" s="14">
        <v>600</v>
      </c>
      <c r="M24" s="14">
        <v>600</v>
      </c>
      <c r="N24" s="11">
        <f t="shared" si="14"/>
        <v>14880</v>
      </c>
      <c r="O24" s="3"/>
    </row>
    <row r="25" spans="1:15" ht="21.75" customHeight="1" thickBot="1" x14ac:dyDescent="0.3">
      <c r="A25" s="15" t="s">
        <v>24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5" ht="19.5" customHeight="1" thickBot="1" x14ac:dyDescent="0.3">
      <c r="A26" s="4" t="s">
        <v>1</v>
      </c>
      <c r="B26" s="11">
        <f>2720.9*0.6</f>
        <v>1632.54</v>
      </c>
      <c r="C26" s="11">
        <f t="shared" ref="C26:M26" si="15">2720.9*0.6</f>
        <v>1632.54</v>
      </c>
      <c r="D26" s="11">
        <f t="shared" si="15"/>
        <v>1632.54</v>
      </c>
      <c r="E26" s="11">
        <f t="shared" si="15"/>
        <v>1632.54</v>
      </c>
      <c r="F26" s="11">
        <f t="shared" si="15"/>
        <v>1632.54</v>
      </c>
      <c r="G26" s="11">
        <f t="shared" si="15"/>
        <v>1632.54</v>
      </c>
      <c r="H26" s="11">
        <f t="shared" si="15"/>
        <v>1632.54</v>
      </c>
      <c r="I26" s="11">
        <f t="shared" si="15"/>
        <v>1632.54</v>
      </c>
      <c r="J26" s="11">
        <f t="shared" si="15"/>
        <v>1632.54</v>
      </c>
      <c r="K26" s="11">
        <f t="shared" si="15"/>
        <v>1632.54</v>
      </c>
      <c r="L26" s="11">
        <f t="shared" si="15"/>
        <v>1632.54</v>
      </c>
      <c r="M26" s="11">
        <f t="shared" si="15"/>
        <v>1632.54</v>
      </c>
      <c r="N26" s="11">
        <f t="shared" ref="N26:N39" si="16">SUM(B26:M26)</f>
        <v>19590.480000000003</v>
      </c>
    </row>
    <row r="27" spans="1:15" ht="22.5" customHeight="1" thickBot="1" x14ac:dyDescent="0.3">
      <c r="A27" s="4" t="s">
        <v>2</v>
      </c>
      <c r="B27" s="11">
        <f t="shared" ref="B27:M27" si="17">2720.9*0.17</f>
        <v>462.55300000000005</v>
      </c>
      <c r="C27" s="11">
        <f t="shared" si="17"/>
        <v>462.55300000000005</v>
      </c>
      <c r="D27" s="11">
        <f t="shared" si="17"/>
        <v>462.55300000000005</v>
      </c>
      <c r="E27" s="11">
        <f t="shared" si="17"/>
        <v>462.55300000000005</v>
      </c>
      <c r="F27" s="11">
        <f t="shared" si="17"/>
        <v>462.55300000000005</v>
      </c>
      <c r="G27" s="11">
        <f t="shared" si="17"/>
        <v>462.55300000000005</v>
      </c>
      <c r="H27" s="11">
        <f t="shared" si="17"/>
        <v>462.55300000000005</v>
      </c>
      <c r="I27" s="11">
        <f t="shared" si="17"/>
        <v>462.55300000000005</v>
      </c>
      <c r="J27" s="11">
        <f t="shared" si="17"/>
        <v>462.55300000000005</v>
      </c>
      <c r="K27" s="11">
        <f t="shared" si="17"/>
        <v>462.55300000000005</v>
      </c>
      <c r="L27" s="11">
        <f t="shared" si="17"/>
        <v>462.55300000000005</v>
      </c>
      <c r="M27" s="11">
        <f t="shared" si="17"/>
        <v>462.55300000000005</v>
      </c>
      <c r="N27" s="11">
        <f t="shared" si="16"/>
        <v>5550.6359999999995</v>
      </c>
    </row>
    <row r="28" spans="1:15" ht="21" customHeight="1" thickBot="1" x14ac:dyDescent="0.3">
      <c r="A28" s="4" t="s">
        <v>3</v>
      </c>
      <c r="B28" s="11">
        <f>54504.11*2.3%</f>
        <v>1253.5945300000001</v>
      </c>
      <c r="C28" s="11">
        <f>54504.11*2.3%</f>
        <v>1253.5945300000001</v>
      </c>
      <c r="D28" s="11">
        <f>54504.11*2.3%</f>
        <v>1253.5945300000001</v>
      </c>
      <c r="E28" s="11">
        <f>54504.11*2.3%</f>
        <v>1253.5945300000001</v>
      </c>
      <c r="F28" s="11">
        <f>54504.11*2.3%</f>
        <v>1253.5945300000001</v>
      </c>
      <c r="G28" s="11">
        <f>61236.11*2.3%</f>
        <v>1408.4305300000001</v>
      </c>
      <c r="H28" s="11">
        <f>55821.96*2.3%</f>
        <v>1283.90508</v>
      </c>
      <c r="I28" s="11">
        <f>57805.85*2.3%</f>
        <v>1329.5345499999999</v>
      </c>
      <c r="J28" s="11">
        <f>54490.86*2.3%</f>
        <v>1253.2897800000001</v>
      </c>
      <c r="K28" s="11">
        <f>56830.36*2.3%</f>
        <v>1307.0982799999999</v>
      </c>
      <c r="L28" s="11">
        <f>56830.36*2.3%</f>
        <v>1307.0982799999999</v>
      </c>
      <c r="M28" s="11">
        <f>56830.36*2.3%</f>
        <v>1307.0982799999999</v>
      </c>
      <c r="N28" s="11">
        <f t="shared" si="16"/>
        <v>15464.427430000002</v>
      </c>
    </row>
    <row r="29" spans="1:15" ht="23.25" customHeight="1" thickBot="1" x14ac:dyDescent="0.3">
      <c r="A29" s="4" t="s">
        <v>4</v>
      </c>
      <c r="B29" s="11">
        <f>94603.57*3%</f>
        <v>2838.1071000000002</v>
      </c>
      <c r="C29" s="11">
        <f>47472.24*3%</f>
        <v>1424.1671999999999</v>
      </c>
      <c r="D29" s="11">
        <f>68559.06*3%</f>
        <v>2056.7718</v>
      </c>
      <c r="E29" s="11">
        <f>71821.43*3%</f>
        <v>2154.6428999999998</v>
      </c>
      <c r="F29" s="11">
        <f>49049.05*3%</f>
        <v>1471.4715000000001</v>
      </c>
      <c r="G29" s="11">
        <f>52431.35*3%</f>
        <v>1572.9404999999999</v>
      </c>
      <c r="H29" s="11">
        <f>63782.07*3%</f>
        <v>1913.4621</v>
      </c>
      <c r="I29" s="11">
        <f>50689.48*3%</f>
        <v>1520.6844000000001</v>
      </c>
      <c r="J29" s="11">
        <f>52040.84*3%</f>
        <v>1561.2251999999999</v>
      </c>
      <c r="K29" s="11">
        <f>51377.53*3%</f>
        <v>1541.3258999999998</v>
      </c>
      <c r="L29" s="11">
        <f>55388.29*3%</f>
        <v>1661.6487</v>
      </c>
      <c r="M29" s="11">
        <f>56532.43*3%</f>
        <v>1695.9729</v>
      </c>
      <c r="N29" s="11">
        <f t="shared" si="16"/>
        <v>21412.4202</v>
      </c>
    </row>
    <row r="30" spans="1:15" ht="23.25" customHeight="1" thickBot="1" x14ac:dyDescent="0.3">
      <c r="A30" s="4" t="s">
        <v>9</v>
      </c>
      <c r="B30" s="11">
        <f t="shared" ref="B30:M30" si="18">2720.9*9.7</f>
        <v>26392.73</v>
      </c>
      <c r="C30" s="11">
        <f t="shared" si="18"/>
        <v>26392.73</v>
      </c>
      <c r="D30" s="11">
        <f t="shared" si="18"/>
        <v>26392.73</v>
      </c>
      <c r="E30" s="11">
        <f t="shared" si="18"/>
        <v>26392.73</v>
      </c>
      <c r="F30" s="11">
        <f t="shared" si="18"/>
        <v>26392.73</v>
      </c>
      <c r="G30" s="11">
        <f t="shared" si="18"/>
        <v>26392.73</v>
      </c>
      <c r="H30" s="11">
        <f t="shared" si="18"/>
        <v>26392.73</v>
      </c>
      <c r="I30" s="11">
        <f t="shared" si="18"/>
        <v>26392.73</v>
      </c>
      <c r="J30" s="11">
        <f t="shared" si="18"/>
        <v>26392.73</v>
      </c>
      <c r="K30" s="11">
        <f t="shared" si="18"/>
        <v>26392.73</v>
      </c>
      <c r="L30" s="11">
        <f t="shared" si="18"/>
        <v>26392.73</v>
      </c>
      <c r="M30" s="11">
        <f t="shared" si="18"/>
        <v>26392.73</v>
      </c>
      <c r="N30" s="11">
        <f t="shared" si="16"/>
        <v>316712.76</v>
      </c>
    </row>
    <row r="31" spans="1:15" ht="26.25" customHeight="1" thickBot="1" x14ac:dyDescent="0.3">
      <c r="A31" s="4" t="s">
        <v>20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 t="shared" si="16"/>
        <v>0</v>
      </c>
    </row>
    <row r="32" spans="1:15" ht="26.25" customHeight="1" thickBot="1" x14ac:dyDescent="0.3">
      <c r="A32" s="4" t="s">
        <v>21</v>
      </c>
      <c r="B32" s="11">
        <v>260.23</v>
      </c>
      <c r="C32" s="11">
        <v>260.23</v>
      </c>
      <c r="D32" s="11">
        <v>260.23</v>
      </c>
      <c r="E32" s="11">
        <v>260.23</v>
      </c>
      <c r="F32" s="11">
        <v>260.23</v>
      </c>
      <c r="G32" s="11">
        <v>260.23</v>
      </c>
      <c r="H32" s="11">
        <v>260.23</v>
      </c>
      <c r="I32" s="11">
        <v>260.23</v>
      </c>
      <c r="J32" s="11">
        <v>260.23</v>
      </c>
      <c r="K32" s="11">
        <v>260.23</v>
      </c>
      <c r="L32" s="11">
        <v>260.23</v>
      </c>
      <c r="M32" s="11">
        <v>260.23</v>
      </c>
      <c r="N32" s="11">
        <f t="shared" si="16"/>
        <v>3122.76</v>
      </c>
    </row>
    <row r="33" spans="1:14" ht="26.25" customHeight="1" thickBot="1" x14ac:dyDescent="0.3">
      <c r="A33" s="4" t="s">
        <v>22</v>
      </c>
      <c r="B33" s="11">
        <v>0</v>
      </c>
      <c r="C33" s="11">
        <v>0</v>
      </c>
      <c r="D33" s="11">
        <v>0</v>
      </c>
      <c r="E33" s="11">
        <v>0</v>
      </c>
      <c r="F33" s="11">
        <v>6732</v>
      </c>
      <c r="G33" s="11">
        <v>1331.11</v>
      </c>
      <c r="H33" s="11">
        <v>3315</v>
      </c>
      <c r="I33" s="11">
        <v>0</v>
      </c>
      <c r="J33" s="11">
        <v>0</v>
      </c>
      <c r="K33" s="11">
        <v>0</v>
      </c>
      <c r="L33" s="11">
        <v>0</v>
      </c>
      <c r="M33" s="11">
        <v>9781.7900000000009</v>
      </c>
      <c r="N33" s="11">
        <f t="shared" si="16"/>
        <v>21159.9</v>
      </c>
    </row>
    <row r="34" spans="1:14" ht="26.25" customHeight="1" thickBot="1" x14ac:dyDescent="0.3">
      <c r="A34" s="4" t="s">
        <v>26</v>
      </c>
      <c r="B34" s="11">
        <v>334.76</v>
      </c>
      <c r="C34" s="11">
        <v>334.76</v>
      </c>
      <c r="D34" s="11">
        <v>334.76</v>
      </c>
      <c r="E34" s="11">
        <v>334.76</v>
      </c>
      <c r="F34" s="11">
        <v>334.76</v>
      </c>
      <c r="G34" s="11">
        <v>334.76</v>
      </c>
      <c r="H34" s="11">
        <v>334.76</v>
      </c>
      <c r="I34" s="11">
        <v>334.76</v>
      </c>
      <c r="J34" s="11">
        <v>334.76</v>
      </c>
      <c r="K34" s="11">
        <v>334.76</v>
      </c>
      <c r="L34" s="11">
        <v>334.76</v>
      </c>
      <c r="M34" s="11">
        <v>334.76</v>
      </c>
      <c r="N34" s="11">
        <f t="shared" si="16"/>
        <v>4017.1200000000008</v>
      </c>
    </row>
    <row r="35" spans="1:14" ht="22.5" customHeight="1" thickBot="1" x14ac:dyDescent="0.3">
      <c r="A35" s="4" t="s">
        <v>6</v>
      </c>
      <c r="B35" s="11">
        <f t="shared" ref="B35:J35" si="19">2720.9*2.74</f>
        <v>7455.2660000000005</v>
      </c>
      <c r="C35" s="11">
        <f t="shared" si="19"/>
        <v>7455.2660000000005</v>
      </c>
      <c r="D35" s="11">
        <f t="shared" si="19"/>
        <v>7455.2660000000005</v>
      </c>
      <c r="E35" s="11">
        <f t="shared" si="19"/>
        <v>7455.2660000000005</v>
      </c>
      <c r="F35" s="11">
        <f t="shared" si="19"/>
        <v>7455.2660000000005</v>
      </c>
      <c r="G35" s="11">
        <f t="shared" si="19"/>
        <v>7455.2660000000005</v>
      </c>
      <c r="H35" s="11">
        <f t="shared" si="19"/>
        <v>7455.2660000000005</v>
      </c>
      <c r="I35" s="11">
        <f t="shared" si="19"/>
        <v>7455.2660000000005</v>
      </c>
      <c r="J35" s="11">
        <f t="shared" si="19"/>
        <v>7455.2660000000005</v>
      </c>
      <c r="K35" s="11">
        <f>2720.9*2.87</f>
        <v>7808.9830000000002</v>
      </c>
      <c r="L35" s="11">
        <f t="shared" ref="L35:M35" si="20">2720.9*2.87</f>
        <v>7808.9830000000002</v>
      </c>
      <c r="M35" s="11">
        <f t="shared" si="20"/>
        <v>7808.9830000000002</v>
      </c>
      <c r="N35" s="11">
        <f t="shared" si="16"/>
        <v>90524.343000000023</v>
      </c>
    </row>
    <row r="36" spans="1:14" ht="24.75" customHeight="1" thickBot="1" x14ac:dyDescent="0.3">
      <c r="A36" s="4" t="s">
        <v>42</v>
      </c>
      <c r="B36" s="11">
        <v>4100</v>
      </c>
      <c r="C36" s="11">
        <v>2180</v>
      </c>
      <c r="D36" s="11">
        <v>5315</v>
      </c>
      <c r="E36" s="11">
        <v>2150</v>
      </c>
      <c r="F36" s="11">
        <v>4840</v>
      </c>
      <c r="G36" s="11">
        <v>2765</v>
      </c>
      <c r="H36" s="11">
        <v>3250</v>
      </c>
      <c r="I36" s="11">
        <v>2450</v>
      </c>
      <c r="J36" s="11">
        <v>2240</v>
      </c>
      <c r="K36" s="11">
        <v>2855</v>
      </c>
      <c r="L36" s="11">
        <v>2550</v>
      </c>
      <c r="M36" s="11">
        <v>2450</v>
      </c>
      <c r="N36" s="11">
        <f t="shared" si="16"/>
        <v>37145</v>
      </c>
    </row>
    <row r="37" spans="1:14" ht="24.75" customHeight="1" thickBot="1" x14ac:dyDescent="0.3">
      <c r="A37" s="4" t="s">
        <v>25</v>
      </c>
      <c r="B37" s="11">
        <v>900</v>
      </c>
      <c r="C37" s="11">
        <v>900</v>
      </c>
      <c r="D37" s="11">
        <v>900</v>
      </c>
      <c r="E37" s="11">
        <v>900</v>
      </c>
      <c r="F37" s="11">
        <v>900</v>
      </c>
      <c r="G37" s="11">
        <v>900</v>
      </c>
      <c r="H37" s="11">
        <v>900</v>
      </c>
      <c r="I37" s="11">
        <v>900</v>
      </c>
      <c r="J37" s="11">
        <v>900</v>
      </c>
      <c r="K37" s="11">
        <v>900</v>
      </c>
      <c r="L37" s="11">
        <v>900</v>
      </c>
      <c r="M37" s="11">
        <v>900</v>
      </c>
      <c r="N37" s="11">
        <f t="shared" si="16"/>
        <v>10800</v>
      </c>
    </row>
    <row r="38" spans="1:14" ht="24.75" customHeight="1" thickBot="1" x14ac:dyDescent="0.3">
      <c r="A38" s="4" t="s">
        <v>14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10050.91</v>
      </c>
      <c r="J38" s="11">
        <v>0</v>
      </c>
      <c r="K38" s="11">
        <v>0</v>
      </c>
      <c r="L38" s="11">
        <v>0</v>
      </c>
      <c r="M38" s="11">
        <v>0</v>
      </c>
      <c r="N38" s="11">
        <f t="shared" si="16"/>
        <v>10050.91</v>
      </c>
    </row>
    <row r="39" spans="1:14" ht="24" customHeight="1" thickBot="1" x14ac:dyDescent="0.3">
      <c r="A39" s="4" t="s">
        <v>10</v>
      </c>
      <c r="B39" s="11">
        <f>3000</f>
        <v>3000</v>
      </c>
      <c r="C39" s="11">
        <v>0</v>
      </c>
      <c r="D39" s="11">
        <f>7981</f>
        <v>7981</v>
      </c>
      <c r="E39" s="11">
        <v>0</v>
      </c>
      <c r="F39" s="11">
        <f>3138.6+1205.8</f>
        <v>4344.3999999999996</v>
      </c>
      <c r="G39" s="11">
        <f>105</f>
        <v>105</v>
      </c>
      <c r="H39" s="11">
        <f>12146.4+275+35398.7+3259.8+807.9+727.2+3843.3+4584.6+14167.7</f>
        <v>75210.600000000006</v>
      </c>
      <c r="I39" s="11">
        <f>85477.55+2000+455.6+1300.8</f>
        <v>89233.950000000012</v>
      </c>
      <c r="J39" s="11">
        <f>1318.1</f>
        <v>1318.1</v>
      </c>
      <c r="K39" s="11">
        <f>5038.6</f>
        <v>5038.6000000000004</v>
      </c>
      <c r="L39" s="11">
        <f>517.3</f>
        <v>517.29999999999995</v>
      </c>
      <c r="M39" s="11">
        <v>0</v>
      </c>
      <c r="N39" s="11">
        <f t="shared" si="16"/>
        <v>186748.95</v>
      </c>
    </row>
    <row r="40" spans="1:14" ht="22.5" customHeight="1" thickBot="1" x14ac:dyDescent="0.3">
      <c r="A40" s="9" t="s">
        <v>23</v>
      </c>
      <c r="B40" s="10">
        <f t="shared" ref="B40:M40" si="21">SUM(B26:B39)</f>
        <v>48629.780630000008</v>
      </c>
      <c r="C40" s="10">
        <f t="shared" si="21"/>
        <v>42295.840729999996</v>
      </c>
      <c r="D40" s="10">
        <f t="shared" si="21"/>
        <v>54044.445330000002</v>
      </c>
      <c r="E40" s="10">
        <f t="shared" si="21"/>
        <v>42996.316429999999</v>
      </c>
      <c r="F40" s="10">
        <f t="shared" si="21"/>
        <v>56079.545030000008</v>
      </c>
      <c r="G40" s="10">
        <f t="shared" si="21"/>
        <v>44620.560030000001</v>
      </c>
      <c r="H40" s="10">
        <f t="shared" si="21"/>
        <v>122411.04618</v>
      </c>
      <c r="I40" s="10">
        <f t="shared" si="21"/>
        <v>142023.15795000002</v>
      </c>
      <c r="J40" s="10">
        <f t="shared" si="21"/>
        <v>43810.693979999996</v>
      </c>
      <c r="K40" s="10">
        <f t="shared" si="21"/>
        <v>48533.820179999995</v>
      </c>
      <c r="L40" s="10">
        <f t="shared" si="21"/>
        <v>43827.842980000001</v>
      </c>
      <c r="M40" s="10">
        <f t="shared" si="21"/>
        <v>53026.657180000002</v>
      </c>
      <c r="N40" s="10">
        <f>SUM(B40:M40)</f>
        <v>742299.70663000003</v>
      </c>
    </row>
    <row r="41" spans="1:14" ht="19.8" customHeight="1" thickBot="1" x14ac:dyDescent="0.3">
      <c r="A41" s="4" t="s">
        <v>5</v>
      </c>
      <c r="B41" s="18">
        <f t="shared" ref="B41:N41" si="22">B16-B40</f>
        <v>46573.789369999984</v>
      </c>
      <c r="C41" s="18">
        <f t="shared" si="22"/>
        <v>7976.3992700000017</v>
      </c>
      <c r="D41" s="18">
        <f t="shared" si="22"/>
        <v>17314.614669999995</v>
      </c>
      <c r="E41" s="18">
        <f t="shared" si="22"/>
        <v>31825.113570000009</v>
      </c>
      <c r="F41" s="18">
        <f t="shared" si="22"/>
        <v>-6150.4950300000128</v>
      </c>
      <c r="G41" s="18">
        <f t="shared" si="22"/>
        <v>9010.789969999998</v>
      </c>
      <c r="H41" s="18">
        <f t="shared" si="22"/>
        <v>-58028.976180000012</v>
      </c>
      <c r="I41" s="18">
        <f t="shared" si="22"/>
        <v>-90733.677950000012</v>
      </c>
      <c r="J41" s="18">
        <f t="shared" si="22"/>
        <v>8830.1460200000001</v>
      </c>
      <c r="K41" s="18">
        <f t="shared" si="22"/>
        <v>3443.7098200000037</v>
      </c>
      <c r="L41" s="18">
        <f t="shared" si="22"/>
        <v>12160.447019999992</v>
      </c>
      <c r="M41" s="18">
        <f t="shared" si="22"/>
        <v>4105.7728200000056</v>
      </c>
      <c r="N41" s="11">
        <f t="shared" si="22"/>
        <v>-13672.366629999946</v>
      </c>
    </row>
    <row r="42" spans="1:14" ht="23.25" customHeight="1" thickBot="1" x14ac:dyDescent="0.3">
      <c r="A42" s="4" t="s">
        <v>7</v>
      </c>
      <c r="B42" s="14">
        <f>B5+B41</f>
        <v>-512198.52063000004</v>
      </c>
      <c r="C42" s="19">
        <f>B42+C41</f>
        <v>-504222.12136000005</v>
      </c>
      <c r="D42" s="19">
        <f>C42+D41</f>
        <v>-486907.50669000007</v>
      </c>
      <c r="E42" s="19">
        <f t="shared" ref="E42:G42" si="23">D42+E41</f>
        <v>-455082.39312000008</v>
      </c>
      <c r="F42" s="19">
        <f t="shared" si="23"/>
        <v>-461232.88815000007</v>
      </c>
      <c r="G42" s="19">
        <f t="shared" si="23"/>
        <v>-452222.09818000009</v>
      </c>
      <c r="H42" s="19">
        <f t="shared" ref="H42" si="24">G42+H41</f>
        <v>-510251.07436000009</v>
      </c>
      <c r="I42" s="19">
        <f t="shared" ref="I42" si="25">H42+I41</f>
        <v>-600984.75231000013</v>
      </c>
      <c r="J42" s="19">
        <f t="shared" ref="J42" si="26">I42+J41</f>
        <v>-592154.60629000014</v>
      </c>
      <c r="K42" s="19">
        <f t="shared" ref="K42" si="27">J42+K41</f>
        <v>-588710.89647000015</v>
      </c>
      <c r="L42" s="19">
        <f t="shared" ref="L42" si="28">K42+L41</f>
        <v>-576550.44945000019</v>
      </c>
      <c r="M42" s="19">
        <f t="shared" ref="M42" si="29">L42+M41</f>
        <v>-572444.67663000023</v>
      </c>
      <c r="N42" s="18">
        <f>N5-N40+N16</f>
        <v>-572444.67662999989</v>
      </c>
    </row>
    <row r="43" spans="1:14" ht="20.399999999999999" customHeight="1" thickBot="1" x14ac:dyDescent="0.3">
      <c r="A43" s="15" t="s">
        <v>11</v>
      </c>
      <c r="B43" s="20">
        <f>B6+B16-B7</f>
        <v>-301367.44999999995</v>
      </c>
      <c r="C43" s="20">
        <f>C6+C16-C7</f>
        <v>-306469.31999999995</v>
      </c>
      <c r="D43" s="20">
        <f>D6+D16-D7</f>
        <v>-290484.36999999994</v>
      </c>
      <c r="E43" s="20">
        <f t="shared" ref="E43:M43" si="30">E6+E16-E7</f>
        <v>-271037.04999999993</v>
      </c>
      <c r="F43" s="20">
        <f t="shared" si="30"/>
        <v>-276482.10999999993</v>
      </c>
      <c r="G43" s="20">
        <f t="shared" si="30"/>
        <v>-284956.86999999994</v>
      </c>
      <c r="H43" s="20">
        <f t="shared" si="30"/>
        <v>-277266.75999999995</v>
      </c>
      <c r="I43" s="20">
        <f t="shared" si="30"/>
        <v>-284653.12999999995</v>
      </c>
      <c r="J43" s="20">
        <f t="shared" si="30"/>
        <v>-287373.14999999997</v>
      </c>
      <c r="K43" s="20">
        <f t="shared" si="30"/>
        <v>-293095.98</v>
      </c>
      <c r="L43" s="20">
        <f t="shared" si="30"/>
        <v>-294808.05</v>
      </c>
      <c r="M43" s="20">
        <f t="shared" si="30"/>
        <v>-295375.98</v>
      </c>
      <c r="N43" s="17">
        <f>N6+N16-N7</f>
        <v>-295375.97999999981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2024-03-01T03:33:12Z</cp:lastPrinted>
  <dcterms:created xsi:type="dcterms:W3CDTF">2011-06-06T03:25:48Z</dcterms:created>
  <dcterms:modified xsi:type="dcterms:W3CDTF">2024-03-01T03:46:37Z</dcterms:modified>
</cp:coreProperties>
</file>