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37" i="1" l="1"/>
  <c r="L37" i="1" l="1"/>
  <c r="K37" i="1" l="1"/>
  <c r="M29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37" i="1" l="1"/>
  <c r="I37" i="1" l="1"/>
  <c r="H37" i="1" l="1"/>
  <c r="H33" i="1" l="1"/>
  <c r="I33" i="1"/>
  <c r="J33" i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8" i="1" l="1"/>
  <c r="I28" i="1"/>
  <c r="J28" i="1"/>
  <c r="H25" i="1"/>
  <c r="I25" i="1"/>
  <c r="J25" i="1"/>
  <c r="H24" i="1"/>
  <c r="I24" i="1"/>
  <c r="J24" i="1"/>
  <c r="G37" i="1" l="1"/>
  <c r="F37" i="1" l="1"/>
  <c r="G29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7" i="1" l="1"/>
  <c r="E33" i="1" l="1"/>
  <c r="F33" i="1"/>
  <c r="G33" i="1"/>
  <c r="E28" i="1"/>
  <c r="F28" i="1"/>
  <c r="G28" i="1"/>
  <c r="E25" i="1"/>
  <c r="F25" i="1"/>
  <c r="G25" i="1"/>
  <c r="E24" i="1"/>
  <c r="F24" i="1"/>
  <c r="G24" i="1"/>
  <c r="D37" i="1" l="1"/>
  <c r="C29" i="1" l="1"/>
  <c r="B29" i="1"/>
  <c r="D16" i="1" l="1"/>
  <c r="D26" i="1"/>
  <c r="D8" i="1"/>
  <c r="C27" i="1" l="1"/>
  <c r="C16" i="1"/>
  <c r="C26" i="1"/>
  <c r="C8" i="1"/>
  <c r="B27" i="1" l="1"/>
  <c r="B16" i="1"/>
  <c r="B26" i="1"/>
  <c r="B8" i="1"/>
  <c r="C33" i="1" l="1"/>
  <c r="D33" i="1"/>
  <c r="C28" i="1"/>
  <c r="D28" i="1"/>
  <c r="C25" i="1"/>
  <c r="D25" i="1"/>
  <c r="C24" i="1"/>
  <c r="D24" i="1"/>
  <c r="B33" i="1"/>
  <c r="B28" i="1"/>
  <c r="B25" i="1"/>
  <c r="B24" i="1"/>
  <c r="G15" i="1" l="1"/>
  <c r="N14" i="1" l="1"/>
  <c r="N8" i="1" l="1"/>
  <c r="H15" i="1"/>
  <c r="N37" i="1" l="1"/>
  <c r="N25" i="1"/>
  <c r="N26" i="1"/>
  <c r="N27" i="1"/>
  <c r="N28" i="1"/>
  <c r="N29" i="1"/>
  <c r="N30" i="1"/>
  <c r="N31" i="1"/>
  <c r="N32" i="1"/>
  <c r="N33" i="1"/>
  <c r="N34" i="1"/>
  <c r="N35" i="1"/>
  <c r="N36" i="1"/>
  <c r="N24" i="1"/>
  <c r="N17" i="1"/>
  <c r="N18" i="1"/>
  <c r="N19" i="1"/>
  <c r="N20" i="1"/>
  <c r="N21" i="1"/>
  <c r="N22" i="1"/>
  <c r="N16" i="1"/>
  <c r="I15" i="1"/>
  <c r="J15" i="1"/>
  <c r="G38" i="1" l="1"/>
  <c r="G39" i="1" s="1"/>
  <c r="N13" i="1"/>
  <c r="N6" i="1" l="1"/>
  <c r="N5" i="1"/>
  <c r="N9" i="1"/>
  <c r="L15" i="1" l="1"/>
  <c r="L7" i="1"/>
  <c r="K15" i="1"/>
  <c r="K7" i="1"/>
  <c r="M15" i="1"/>
  <c r="M7" i="1"/>
  <c r="N10" i="1"/>
  <c r="N12" i="1"/>
  <c r="N11" i="1"/>
  <c r="M38" i="1" l="1"/>
  <c r="M39" i="1" s="1"/>
  <c r="L38" i="1"/>
  <c r="L39" i="1" s="1"/>
  <c r="K38" i="1"/>
  <c r="K39" i="1" l="1"/>
  <c r="I38" i="1"/>
  <c r="I39" i="1" s="1"/>
  <c r="J38" i="1"/>
  <c r="J39" i="1" s="1"/>
  <c r="H7" i="1"/>
  <c r="I7" i="1"/>
  <c r="J7" i="1"/>
  <c r="G7" i="1"/>
  <c r="F15" i="1"/>
  <c r="F7" i="1"/>
  <c r="E15" i="1"/>
  <c r="E7" i="1"/>
  <c r="F38" i="1" l="1"/>
  <c r="F39" i="1" s="1"/>
  <c r="E38" i="1"/>
  <c r="E39" i="1" s="1"/>
  <c r="D15" i="1"/>
  <c r="D7" i="1"/>
  <c r="C15" i="1"/>
  <c r="C7" i="1"/>
  <c r="B15" i="1"/>
  <c r="B7" i="1"/>
  <c r="N7" i="1" l="1"/>
  <c r="N15" i="1"/>
  <c r="D38" i="1"/>
  <c r="D39" i="1" s="1"/>
  <c r="C38" i="1"/>
  <c r="C39" i="1" s="1"/>
  <c r="B38" i="1"/>
  <c r="H38" i="1"/>
  <c r="H39" i="1" s="1"/>
  <c r="B41" i="1"/>
  <c r="C6" i="1" s="1"/>
  <c r="C41" i="1" s="1"/>
  <c r="N41" i="1" l="1"/>
  <c r="N38" i="1"/>
  <c r="N39" i="1" s="1"/>
  <c r="N40" i="1" s="1"/>
  <c r="D6" i="1"/>
  <c r="D41" i="1" s="1"/>
  <c r="E6" i="1" l="1"/>
  <c r="E41" i="1" s="1"/>
  <c r="B39" i="1"/>
  <c r="B40" i="1" s="1"/>
  <c r="F6" i="1" l="1"/>
  <c r="C5" i="1"/>
  <c r="C40" i="1" l="1"/>
  <c r="D5" i="1" s="1"/>
  <c r="D40" i="1" s="1"/>
  <c r="E5" i="1" s="1"/>
  <c r="E40" i="1" s="1"/>
  <c r="F41" i="1"/>
  <c r="G6" i="1" s="1"/>
  <c r="G41" i="1" s="1"/>
  <c r="H6" i="1" s="1"/>
  <c r="H41" i="1" s="1"/>
  <c r="F5" i="1" l="1"/>
  <c r="I6" i="1"/>
  <c r="I41" i="1" s="1"/>
  <c r="F40" i="1" l="1"/>
  <c r="G5" i="1" s="1"/>
  <c r="G40" i="1" s="1"/>
  <c r="H5" i="1" s="1"/>
  <c r="H40" i="1" s="1"/>
  <c r="J6" i="1"/>
  <c r="J41" i="1" s="1"/>
  <c r="K6" i="1" l="1"/>
  <c r="K41" i="1" s="1"/>
  <c r="I5" i="1"/>
  <c r="I40" i="1" s="1"/>
  <c r="L6" i="1" l="1"/>
  <c r="L41" i="1" s="1"/>
  <c r="J5" i="1"/>
  <c r="J40" i="1" s="1"/>
  <c r="M6" i="1" l="1"/>
  <c r="M41" i="1" s="1"/>
  <c r="K5" i="1"/>
  <c r="K40" i="1" s="1"/>
  <c r="L5" i="1" l="1"/>
  <c r="L40" i="1" s="1"/>
  <c r="M5" i="1" l="1"/>
  <c r="M40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<sst xmlns="http://schemas.openxmlformats.org/spreadsheetml/2006/main" count="52" uniqueCount="44">
  <si>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</si>
  <si>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</si>
  <si>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</si>
  <si>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</si>
  <si>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</si>
  <si>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</si>
  <si>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</si>
  <si>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</si>
  <si>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</si>
  <si>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</si>
  <si>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</si>
  <si>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</si>
  <si>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</si>
  <si>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</si>
  <si>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</si>
  <si>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</si>
  <si>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</si>
  <si>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</si>
  <si>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</si>
  <si>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</si>
  <si>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</si>
  <si>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</si>
  <si>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</si>
  <si>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</si>
  <si>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</si>
  <si>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</si>
  <si>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тепловой энергии</t>
  </si>
  <si>
    <t>Содержание жилья и текущий ремонт,  ОПУ /нежилые</t>
  </si>
  <si>
    <t xml:space="preserve">Содержание жилья и текущий ремонт,  ОПУ </t>
  </si>
  <si>
    <t>Расходы на общедомовые нужды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</si>
  <si>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</si>
  <si>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</si>
  <si>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</si>
  <si>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</si>
  <si>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</si>
  <si>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</si>
  <si>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</t>
  </si>
  <si>
    <t>Август 2023г</t>
  </si>
  <si>
    <t>Сентябрь 2023г</t>
  </si>
  <si>
    <t>Октябрь 2023г.</t>
  </si>
  <si>
    <t>Ноябрь 2023г.</t>
  </si>
  <si>
    <t>Декабрь 2023г</t>
  </si>
  <si>
    <t>Всего:                       за  2023г</t>
  </si>
  <si>
    <t xml:space="preserve">  ОТЧЕТ по дому Васильева, 40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</si>
</sst>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0" fillId="0" borderId="0" xfId="0" applyAlignment="1"/>
    <xf numFmtId="164" fontId="4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" customWidth="1"/>
    <col min="2" max="2" width="15.109375" customWidth="1"/>
    <col min="3" max="3" width="15.21875" customWidth="1"/>
    <col min="4" max="4" width="16.109375" customWidth="1"/>
    <col min="5" max="5" width="14.33203125" customWidth="1"/>
    <col min="6" max="6" width="13.88671875" customWidth="1"/>
    <col min="7" max="7" width="16.5546875" customWidth="1"/>
    <col min="8" max="8" width="13.33203125" customWidth="1"/>
    <col min="9" max="9" width="13.6640625" customWidth="1"/>
    <col min="10" max="13" width="14.44140625" customWidth="1"/>
    <col min="14" max="14" width="15.5546875" customWidth="1"/>
    <col min="15" max="15" width="14.44140625" customWidth="1"/>
  </cols>
  <sheetData>
    <row r="1" spans="1:17" ht="20.25" customHeight="1" x14ac:dyDescent="0.4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9"/>
      <c r="P1" s="19"/>
      <c r="Q1" s="19"/>
    </row>
    <row r="2" spans="1:17" ht="7.5" customHeight="1" thickBot="1" x14ac:dyDescent="0.3">
      <c r="A2" s="1"/>
    </row>
    <row r="3" spans="1:17" ht="3" hidden="1" customHeight="1" thickBot="1" x14ac:dyDescent="0.3">
      <c r="A3" s="1"/>
    </row>
    <row r="4" spans="1:17" ht="38.25" customHeight="1" thickBot="1" x14ac:dyDescent="0.3">
      <c r="A4" s="4" t="s">
        <v>0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  <c r="K4" s="5" t="s">
        <v>39</v>
      </c>
      <c r="L4" s="5" t="s">
        <v>40</v>
      </c>
      <c r="M4" s="5" t="s">
        <v>41</v>
      </c>
      <c r="N4" s="5" t="s">
        <v>42</v>
      </c>
    </row>
    <row r="5" spans="1:17" ht="23.25" customHeight="1" thickBot="1" x14ac:dyDescent="0.3">
      <c r="A5" s="6" t="s">
        <v>16</v>
      </c>
      <c r="B5" s="7">
        <v>-1104090.42</v>
      </c>
      <c r="C5" s="7">
        <f t="shared" ref="C5:D6" si="0">B40</f>
        <v>-1110966.6180099999</v>
      </c>
      <c r="D5" s="7">
        <f t="shared" si="0"/>
        <v>-1117944.5341899998</v>
      </c>
      <c r="E5" s="7">
        <f t="shared" ref="E5:G6" si="1">D40</f>
        <v>-712195.65357999993</v>
      </c>
      <c r="F5" s="7">
        <f t="shared" si="1"/>
        <v>-732128.40688999998</v>
      </c>
      <c r="G5" s="7">
        <f t="shared" si="1"/>
        <v>-762714.80570000003</v>
      </c>
      <c r="H5" s="7">
        <f t="shared" ref="H5:H6" si="2">G40</f>
        <v>-770677.20290999999</v>
      </c>
      <c r="I5" s="7">
        <f t="shared" ref="I5:I6" si="3">H40</f>
        <v>-791362.17431999999</v>
      </c>
      <c r="J5" s="7">
        <f t="shared" ref="J5:J6" si="4">I40</f>
        <v>-806044.43875999993</v>
      </c>
      <c r="K5" s="7">
        <f t="shared" ref="K5:K6" si="5">J40</f>
        <v>-866727.95011999994</v>
      </c>
      <c r="L5" s="7">
        <f t="shared" ref="L5:L6" si="6">K40</f>
        <v>-907883.52006999997</v>
      </c>
      <c r="M5" s="7">
        <f t="shared" ref="M5:M6" si="7">L40</f>
        <v>-930692.35421000002</v>
      </c>
      <c r="N5" s="7">
        <f>B5</f>
        <v>-1104090.42</v>
      </c>
    </row>
    <row r="6" spans="1:17" ht="21" customHeight="1" thickBot="1" x14ac:dyDescent="0.3">
      <c r="A6" s="6" t="s">
        <v>13</v>
      </c>
      <c r="B6" s="7">
        <v>-756712.73</v>
      </c>
      <c r="C6" s="7">
        <f t="shared" si="0"/>
        <v>-786132.61</v>
      </c>
      <c r="D6" s="7">
        <f t="shared" si="0"/>
        <v>-817026.09</v>
      </c>
      <c r="E6" s="7">
        <f t="shared" si="1"/>
        <v>-438932.52</v>
      </c>
      <c r="F6" s="7">
        <f t="shared" si="1"/>
        <v>-469277.89</v>
      </c>
      <c r="G6" s="7">
        <f t="shared" si="1"/>
        <v>-507993.41000000003</v>
      </c>
      <c r="H6" s="7">
        <f t="shared" si="2"/>
        <v>-537133.65</v>
      </c>
      <c r="I6" s="7">
        <f t="shared" si="3"/>
        <v>-575532.75</v>
      </c>
      <c r="J6" s="7">
        <f t="shared" si="4"/>
        <v>-615181</v>
      </c>
      <c r="K6" s="7">
        <f t="shared" si="5"/>
        <v>-656968.99</v>
      </c>
      <c r="L6" s="7">
        <f t="shared" si="6"/>
        <v>-694433.8</v>
      </c>
      <c r="M6" s="7">
        <f t="shared" si="7"/>
        <v>-738751.3</v>
      </c>
      <c r="N6" s="7">
        <f>B6</f>
        <v>-756712.73</v>
      </c>
    </row>
    <row r="7" spans="1:17" ht="20.25" customHeight="1" thickBot="1" x14ac:dyDescent="0.3">
      <c r="A7" s="8" t="s">
        <v>12</v>
      </c>
      <c r="B7" s="9">
        <f t="shared" ref="B7:M7" si="8">SUM(B8:B14)</f>
        <v>87135.97</v>
      </c>
      <c r="C7" s="9">
        <f t="shared" si="8"/>
        <v>89289.86</v>
      </c>
      <c r="D7" s="9">
        <f t="shared" si="8"/>
        <v>90100.930000000008</v>
      </c>
      <c r="E7" s="9">
        <f t="shared" si="8"/>
        <v>87135.97</v>
      </c>
      <c r="F7" s="9">
        <f t="shared" si="8"/>
        <v>87135.97</v>
      </c>
      <c r="G7" s="9">
        <f t="shared" si="8"/>
        <v>87135.97</v>
      </c>
      <c r="H7" s="9">
        <f t="shared" si="8"/>
        <v>87135.97</v>
      </c>
      <c r="I7" s="9">
        <f t="shared" si="8"/>
        <v>87594.98</v>
      </c>
      <c r="J7" s="9">
        <f t="shared" si="8"/>
        <v>87294.02</v>
      </c>
      <c r="K7" s="9">
        <f t="shared" si="8"/>
        <v>87661.25</v>
      </c>
      <c r="L7" s="9">
        <f t="shared" si="8"/>
        <v>88737.38</v>
      </c>
      <c r="M7" s="9">
        <f t="shared" si="8"/>
        <v>87135.97</v>
      </c>
      <c r="N7" s="9">
        <f>SUM(B7:M7)</f>
        <v>1053494.24</v>
      </c>
    </row>
    <row r="8" spans="1:17" ht="24.75" customHeight="1" thickBot="1" x14ac:dyDescent="0.3">
      <c r="A8" s="3" t="s">
        <v>28</v>
      </c>
      <c r="B8" s="10">
        <f t="shared" ref="B8:G8" si="9">85041.59+970.07</f>
        <v>86011.66</v>
      </c>
      <c r="C8" s="10">
        <f t="shared" si="9"/>
        <v>86011.66</v>
      </c>
      <c r="D8" s="10">
        <f t="shared" si="9"/>
        <v>86011.66</v>
      </c>
      <c r="E8" s="10">
        <f t="shared" si="9"/>
        <v>86011.66</v>
      </c>
      <c r="F8" s="10">
        <f t="shared" si="9"/>
        <v>86011.66</v>
      </c>
      <c r="G8" s="10">
        <f t="shared" si="9"/>
        <v>86011.66</v>
      </c>
      <c r="H8" s="10">
        <f t="shared" ref="H8:M8" si="10">85041.59+970.07</f>
        <v>86011.66</v>
      </c>
      <c r="I8" s="10">
        <f t="shared" si="10"/>
        <v>86011.66</v>
      </c>
      <c r="J8" s="10">
        <f t="shared" si="10"/>
        <v>86011.66</v>
      </c>
      <c r="K8" s="10">
        <f t="shared" si="10"/>
        <v>86011.66</v>
      </c>
      <c r="L8" s="10">
        <f t="shared" si="10"/>
        <v>86011.66</v>
      </c>
      <c r="M8" s="10">
        <f t="shared" si="10"/>
        <v>86011.66</v>
      </c>
      <c r="N8" s="10">
        <f>SUM(B8:M8)</f>
        <v>1032139.9200000003</v>
      </c>
    </row>
    <row r="9" spans="1:17" ht="24.75" hidden="1" customHeight="1" thickBot="1" x14ac:dyDescent="0.3">
      <c r="A9" s="3" t="s">
        <v>27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f t="shared" ref="N9:N12" si="11">SUM(B9:M9)</f>
        <v>0</v>
      </c>
    </row>
    <row r="10" spans="1:17" ht="24.75" customHeight="1" thickBot="1" x14ac:dyDescent="0.3">
      <c r="A10" s="3" t="s">
        <v>17</v>
      </c>
      <c r="B10" s="10">
        <v>0</v>
      </c>
      <c r="C10" s="10">
        <v>2153.89</v>
      </c>
      <c r="D10" s="10">
        <v>2964.96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f t="shared" si="11"/>
        <v>5118.8500000000004</v>
      </c>
    </row>
    <row r="11" spans="1:17" ht="24.6" customHeight="1" thickBot="1" x14ac:dyDescent="0.3">
      <c r="A11" s="3" t="s">
        <v>18</v>
      </c>
      <c r="B11" s="10">
        <v>223.37</v>
      </c>
      <c r="C11" s="10">
        <v>223.37</v>
      </c>
      <c r="D11" s="10">
        <v>223.37</v>
      </c>
      <c r="E11" s="10">
        <v>223.37</v>
      </c>
      <c r="F11" s="10">
        <v>223.37</v>
      </c>
      <c r="G11" s="10">
        <v>223.37</v>
      </c>
      <c r="H11" s="10">
        <v>223.37</v>
      </c>
      <c r="I11" s="10">
        <v>223.37</v>
      </c>
      <c r="J11" s="10">
        <v>223.37</v>
      </c>
      <c r="K11" s="10">
        <v>223.37</v>
      </c>
      <c r="L11" s="10">
        <v>223.37</v>
      </c>
      <c r="M11" s="10">
        <v>223.37</v>
      </c>
      <c r="N11" s="10">
        <f t="shared" si="11"/>
        <v>2680.4399999999991</v>
      </c>
    </row>
    <row r="12" spans="1:17" ht="22.5" customHeight="1" thickBot="1" x14ac:dyDescent="0.3">
      <c r="A12" s="3" t="s">
        <v>19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459.01</v>
      </c>
      <c r="J12" s="10">
        <v>158.05000000000001</v>
      </c>
      <c r="K12" s="10">
        <v>525.28</v>
      </c>
      <c r="L12" s="10">
        <v>1601.41</v>
      </c>
      <c r="M12" s="10">
        <v>0</v>
      </c>
      <c r="N12" s="10">
        <f t="shared" si="11"/>
        <v>2743.75</v>
      </c>
    </row>
    <row r="13" spans="1:17" ht="22.5" customHeight="1" thickBot="1" x14ac:dyDescent="0.3">
      <c r="A13" s="3" t="s">
        <v>25</v>
      </c>
      <c r="B13" s="10">
        <v>430.94</v>
      </c>
      <c r="C13" s="10">
        <v>430.94</v>
      </c>
      <c r="D13" s="10">
        <v>430.94</v>
      </c>
      <c r="E13" s="10">
        <v>430.94</v>
      </c>
      <c r="F13" s="10">
        <v>430.94</v>
      </c>
      <c r="G13" s="10">
        <v>430.94</v>
      </c>
      <c r="H13" s="10">
        <v>430.94</v>
      </c>
      <c r="I13" s="10">
        <v>430.94</v>
      </c>
      <c r="J13" s="10">
        <v>430.94</v>
      </c>
      <c r="K13" s="10">
        <v>430.94</v>
      </c>
      <c r="L13" s="10">
        <v>430.94</v>
      </c>
      <c r="M13" s="10">
        <v>430.94</v>
      </c>
      <c r="N13" s="10">
        <f>SUM(B13:M13)</f>
        <v>5171.2799999999988</v>
      </c>
    </row>
    <row r="14" spans="1:17" ht="24" customHeight="1" thickBot="1" x14ac:dyDescent="0.3">
      <c r="A14" s="3" t="s">
        <v>15</v>
      </c>
      <c r="B14" s="10">
        <v>470</v>
      </c>
      <c r="C14" s="10">
        <v>470</v>
      </c>
      <c r="D14" s="10">
        <v>470</v>
      </c>
      <c r="E14" s="10">
        <v>470</v>
      </c>
      <c r="F14" s="10">
        <v>470</v>
      </c>
      <c r="G14" s="10">
        <v>470</v>
      </c>
      <c r="H14" s="10">
        <v>470</v>
      </c>
      <c r="I14" s="10">
        <v>470</v>
      </c>
      <c r="J14" s="10">
        <v>470</v>
      </c>
      <c r="K14" s="10">
        <v>470</v>
      </c>
      <c r="L14" s="10">
        <v>470</v>
      </c>
      <c r="M14" s="10">
        <v>470</v>
      </c>
      <c r="N14" s="10">
        <f>SUM(B14:M14)</f>
        <v>5640</v>
      </c>
    </row>
    <row r="15" spans="1:17" ht="20.25" customHeight="1" thickBot="1" x14ac:dyDescent="0.3">
      <c r="A15" s="11" t="s">
        <v>8</v>
      </c>
      <c r="B15" s="12">
        <f t="shared" ref="B15:M15" si="12">SUM(B16:B22)</f>
        <v>57716.089999999989</v>
      </c>
      <c r="C15" s="12">
        <f t="shared" si="12"/>
        <v>58396.38</v>
      </c>
      <c r="D15" s="12">
        <f t="shared" si="12"/>
        <v>468194.49999999994</v>
      </c>
      <c r="E15" s="12">
        <f t="shared" si="12"/>
        <v>56790.6</v>
      </c>
      <c r="F15" s="12">
        <f t="shared" si="12"/>
        <v>48420.450000000004</v>
      </c>
      <c r="G15" s="12">
        <f t="shared" si="12"/>
        <v>57995.73</v>
      </c>
      <c r="H15" s="12">
        <f>SUM(H16:H22)</f>
        <v>48736.87000000001</v>
      </c>
      <c r="I15" s="12">
        <f t="shared" si="12"/>
        <v>47946.73000000001</v>
      </c>
      <c r="J15" s="12">
        <f t="shared" si="12"/>
        <v>45506.029999999992</v>
      </c>
      <c r="K15" s="12">
        <f t="shared" si="12"/>
        <v>50196.44</v>
      </c>
      <c r="L15" s="12">
        <f t="shared" si="12"/>
        <v>44419.880000000005</v>
      </c>
      <c r="M15" s="12">
        <f t="shared" si="12"/>
        <v>48441.81</v>
      </c>
      <c r="N15" s="12">
        <f>SUM(B15:M15)</f>
        <v>1032761.5099999998</v>
      </c>
    </row>
    <row r="16" spans="1:17" ht="24" customHeight="1" thickBot="1" x14ac:dyDescent="0.3">
      <c r="A16" s="3" t="s">
        <v>28</v>
      </c>
      <c r="B16" s="10">
        <f>52530.78+30.45+969.52</f>
        <v>53530.749999999993</v>
      </c>
      <c r="C16" s="10">
        <f>53642.69+577.69</f>
        <v>54220.380000000005</v>
      </c>
      <c r="D16" s="10">
        <f>429727.74+0.41+2245.96</f>
        <v>431974.11</v>
      </c>
      <c r="E16" s="10">
        <f>50432.82+0.06+530.89</f>
        <v>50963.77</v>
      </c>
      <c r="F16" s="10">
        <f>47032.07+531.17</f>
        <v>47563.24</v>
      </c>
      <c r="G16" s="10">
        <f>55627.38+544</f>
        <v>56171.38</v>
      </c>
      <c r="H16" s="10">
        <f>317.98+47382.23+0.06+545.76</f>
        <v>48246.030000000006</v>
      </c>
      <c r="I16" s="10">
        <f>46937.83+528.16</f>
        <v>47465.990000000005</v>
      </c>
      <c r="J16" s="10">
        <f>44319.7+500.28</f>
        <v>44819.979999999996</v>
      </c>
      <c r="K16" s="10">
        <f>49060.01+551.17</f>
        <v>49611.18</v>
      </c>
      <c r="L16" s="10">
        <f>43222.62+495.36</f>
        <v>43717.98</v>
      </c>
      <c r="M16" s="10">
        <f>46612.71+527.68</f>
        <v>47140.39</v>
      </c>
      <c r="N16" s="10">
        <f>SUM(B16:M16)</f>
        <v>975425.18</v>
      </c>
    </row>
    <row r="17" spans="1:15" ht="24" hidden="1" customHeight="1" thickBot="1" x14ac:dyDescent="0.3">
      <c r="A17" s="3" t="s">
        <v>27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f t="shared" ref="N17:N22" si="13">SUM(B17:M17)</f>
        <v>0</v>
      </c>
    </row>
    <row r="18" spans="1:15" ht="26.25" customHeight="1" thickBot="1" x14ac:dyDescent="0.3">
      <c r="A18" s="3" t="s">
        <v>17</v>
      </c>
      <c r="B18" s="10">
        <v>364.77</v>
      </c>
      <c r="C18" s="10">
        <v>69.069999999999993</v>
      </c>
      <c r="D18" s="10">
        <v>18517.11</v>
      </c>
      <c r="E18" s="10">
        <v>1690.84</v>
      </c>
      <c r="F18" s="10">
        <v>72.78</v>
      </c>
      <c r="G18" s="10">
        <v>269.73</v>
      </c>
      <c r="H18" s="10">
        <v>16.690000000000001</v>
      </c>
      <c r="I18" s="10">
        <v>12.51</v>
      </c>
      <c r="J18" s="10">
        <v>9.27</v>
      </c>
      <c r="K18" s="10">
        <v>7.32</v>
      </c>
      <c r="L18" s="10">
        <v>4.04</v>
      </c>
      <c r="M18" s="10">
        <v>3.17</v>
      </c>
      <c r="N18" s="10">
        <f t="shared" si="13"/>
        <v>21037.299999999996</v>
      </c>
    </row>
    <row r="19" spans="1:15" ht="26.25" customHeight="1" thickBot="1" x14ac:dyDescent="0.3">
      <c r="A19" s="3" t="s">
        <v>18</v>
      </c>
      <c r="B19" s="10">
        <v>116.33</v>
      </c>
      <c r="C19" s="10">
        <v>138.09</v>
      </c>
      <c r="D19" s="10">
        <v>2053.4299999999998</v>
      </c>
      <c r="E19" s="10">
        <v>133.25</v>
      </c>
      <c r="F19" s="10">
        <v>124.23</v>
      </c>
      <c r="G19" s="10">
        <v>151.01</v>
      </c>
      <c r="H19" s="10">
        <v>124.48</v>
      </c>
      <c r="I19" s="10">
        <v>123.29</v>
      </c>
      <c r="J19" s="10">
        <v>116.42</v>
      </c>
      <c r="K19" s="10">
        <v>128.91</v>
      </c>
      <c r="L19" s="10">
        <v>113.54</v>
      </c>
      <c r="M19" s="10">
        <v>122.46</v>
      </c>
      <c r="N19" s="10">
        <f t="shared" si="13"/>
        <v>3445.44</v>
      </c>
    </row>
    <row r="20" spans="1:15" ht="24" customHeight="1" thickBot="1" x14ac:dyDescent="0.3">
      <c r="A20" s="3" t="s">
        <v>19</v>
      </c>
      <c r="B20" s="10">
        <v>3341.47</v>
      </c>
      <c r="C20" s="10">
        <v>301.52</v>
      </c>
      <c r="D20" s="10">
        <v>9879.16</v>
      </c>
      <c r="E20" s="10">
        <v>48.23</v>
      </c>
      <c r="F20" s="10">
        <v>42.83</v>
      </c>
      <c r="G20" s="10">
        <v>124.43</v>
      </c>
      <c r="H20" s="10">
        <v>9.77</v>
      </c>
      <c r="I20" s="10">
        <v>7.26</v>
      </c>
      <c r="J20" s="10">
        <v>235.9</v>
      </c>
      <c r="K20" s="10">
        <v>100.47</v>
      </c>
      <c r="L20" s="10">
        <v>265.35000000000002</v>
      </c>
      <c r="M20" s="10">
        <v>839.62</v>
      </c>
      <c r="N20" s="10">
        <f t="shared" si="13"/>
        <v>15196.01</v>
      </c>
    </row>
    <row r="21" spans="1:15" ht="24" customHeight="1" thickBot="1" x14ac:dyDescent="0.3">
      <c r="A21" s="3" t="s">
        <v>25</v>
      </c>
      <c r="B21" s="10">
        <v>262.77</v>
      </c>
      <c r="C21" s="10">
        <v>267.32</v>
      </c>
      <c r="D21" s="10">
        <v>2370.69</v>
      </c>
      <c r="E21" s="10">
        <v>254.51</v>
      </c>
      <c r="F21" s="10">
        <v>237.37</v>
      </c>
      <c r="G21" s="10">
        <v>279.18</v>
      </c>
      <c r="H21" s="10">
        <v>239.9</v>
      </c>
      <c r="I21" s="10">
        <v>237.68</v>
      </c>
      <c r="J21" s="10">
        <v>224.46</v>
      </c>
      <c r="K21" s="10">
        <v>248.56</v>
      </c>
      <c r="L21" s="10">
        <v>218.97</v>
      </c>
      <c r="M21" s="10">
        <v>236.17</v>
      </c>
      <c r="N21" s="10">
        <f t="shared" si="13"/>
        <v>5077.5800000000008</v>
      </c>
    </row>
    <row r="22" spans="1:15" ht="21" customHeight="1" thickBot="1" x14ac:dyDescent="0.3">
      <c r="A22" s="3" t="s">
        <v>15</v>
      </c>
      <c r="B22" s="13">
        <v>100</v>
      </c>
      <c r="C22" s="13">
        <v>3400</v>
      </c>
      <c r="D22" s="13">
        <v>3400</v>
      </c>
      <c r="E22" s="13">
        <v>3700</v>
      </c>
      <c r="F22" s="13">
        <v>380</v>
      </c>
      <c r="G22" s="13">
        <v>1000</v>
      </c>
      <c r="H22" s="13">
        <v>100</v>
      </c>
      <c r="I22" s="13">
        <v>100</v>
      </c>
      <c r="J22" s="13">
        <v>100</v>
      </c>
      <c r="K22" s="13">
        <v>100</v>
      </c>
      <c r="L22" s="13">
        <v>100</v>
      </c>
      <c r="M22" s="13">
        <v>100</v>
      </c>
      <c r="N22" s="10">
        <f t="shared" si="13"/>
        <v>12580</v>
      </c>
      <c r="O22" s="2"/>
    </row>
    <row r="23" spans="1:15" ht="21.75" customHeight="1" thickBot="1" x14ac:dyDescent="0.3">
      <c r="A23" s="14" t="s">
        <v>24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</row>
    <row r="24" spans="1:15" ht="24" customHeight="1" thickBot="1" x14ac:dyDescent="0.3">
      <c r="A24" s="3" t="s">
        <v>1</v>
      </c>
      <c r="B24" s="10">
        <f>4041.9*0.6</f>
        <v>2425.14</v>
      </c>
      <c r="C24" s="10">
        <f t="shared" ref="C24:M24" si="14">4041.9*0.6</f>
        <v>2425.14</v>
      </c>
      <c r="D24" s="10">
        <f t="shared" si="14"/>
        <v>2425.14</v>
      </c>
      <c r="E24" s="10">
        <f t="shared" si="14"/>
        <v>2425.14</v>
      </c>
      <c r="F24" s="10">
        <f t="shared" si="14"/>
        <v>2425.14</v>
      </c>
      <c r="G24" s="10">
        <f t="shared" si="14"/>
        <v>2425.14</v>
      </c>
      <c r="H24" s="10">
        <f t="shared" si="14"/>
        <v>2425.14</v>
      </c>
      <c r="I24" s="10">
        <f t="shared" si="14"/>
        <v>2425.14</v>
      </c>
      <c r="J24" s="10">
        <f t="shared" si="14"/>
        <v>2425.14</v>
      </c>
      <c r="K24" s="10">
        <f t="shared" si="14"/>
        <v>2425.14</v>
      </c>
      <c r="L24" s="10">
        <f t="shared" si="14"/>
        <v>2425.14</v>
      </c>
      <c r="M24" s="10">
        <f t="shared" si="14"/>
        <v>2425.14</v>
      </c>
      <c r="N24" s="10">
        <f>SUM(B24:M24)</f>
        <v>29101.679999999997</v>
      </c>
    </row>
    <row r="25" spans="1:15" ht="24.6" customHeight="1" thickBot="1" x14ac:dyDescent="0.3">
      <c r="A25" s="3" t="s">
        <v>2</v>
      </c>
      <c r="B25" s="10">
        <f t="shared" ref="B25:M25" si="15">4041.9*0.17</f>
        <v>687.12300000000005</v>
      </c>
      <c r="C25" s="10">
        <f t="shared" si="15"/>
        <v>687.12300000000005</v>
      </c>
      <c r="D25" s="10">
        <f t="shared" si="15"/>
        <v>687.12300000000005</v>
      </c>
      <c r="E25" s="10">
        <f t="shared" si="15"/>
        <v>687.12300000000005</v>
      </c>
      <c r="F25" s="10">
        <f t="shared" si="15"/>
        <v>687.12300000000005</v>
      </c>
      <c r="G25" s="10">
        <f t="shared" si="15"/>
        <v>687.12300000000005</v>
      </c>
      <c r="H25" s="10">
        <f t="shared" si="15"/>
        <v>687.12300000000005</v>
      </c>
      <c r="I25" s="10">
        <f t="shared" si="15"/>
        <v>687.12300000000005</v>
      </c>
      <c r="J25" s="10">
        <f t="shared" si="15"/>
        <v>687.12300000000005</v>
      </c>
      <c r="K25" s="10">
        <f t="shared" si="15"/>
        <v>687.12300000000005</v>
      </c>
      <c r="L25" s="10">
        <f t="shared" si="15"/>
        <v>687.12300000000005</v>
      </c>
      <c r="M25" s="10">
        <f t="shared" si="15"/>
        <v>687.12300000000005</v>
      </c>
      <c r="N25" s="10">
        <f t="shared" ref="N25:N36" si="16">SUM(B25:M25)</f>
        <v>8245.4759999999987</v>
      </c>
    </row>
    <row r="26" spans="1:15" ht="26.4" customHeight="1" thickBot="1" x14ac:dyDescent="0.3">
      <c r="A26" s="3" t="s">
        <v>3</v>
      </c>
      <c r="B26" s="10">
        <f>86665.97*2.3%</f>
        <v>1993.3173099999999</v>
      </c>
      <c r="C26" s="10">
        <f>88819.86*2.3%</f>
        <v>2042.8567800000001</v>
      </c>
      <c r="D26" s="10">
        <f>89630.93*2.3%</f>
        <v>2061.5113899999997</v>
      </c>
      <c r="E26" s="10">
        <f>86665.97*2.3%</f>
        <v>1993.3173099999999</v>
      </c>
      <c r="F26" s="10">
        <f>86665.97*2.3%</f>
        <v>1993.3173099999999</v>
      </c>
      <c r="G26" s="10">
        <f>86665.97*2.3%</f>
        <v>1993.3173099999999</v>
      </c>
      <c r="H26" s="10">
        <f>86665.97*2.3%</f>
        <v>1993.3173099999999</v>
      </c>
      <c r="I26" s="10">
        <f>87124.98*2.3%</f>
        <v>2003.8745399999998</v>
      </c>
      <c r="J26" s="10">
        <f>86824.02*2.3%</f>
        <v>1996.95246</v>
      </c>
      <c r="K26" s="10">
        <f>87191.25*2.3%</f>
        <v>2005.3987500000001</v>
      </c>
      <c r="L26" s="10">
        <f>88267.38*2.3%</f>
        <v>2030.1497400000001</v>
      </c>
      <c r="M26" s="10">
        <f>86665.97*2.3%</f>
        <v>1993.3173099999999</v>
      </c>
      <c r="N26" s="10">
        <f t="shared" si="16"/>
        <v>24100.647520000002</v>
      </c>
    </row>
    <row r="27" spans="1:15" ht="24.6" customHeight="1" thickBot="1" x14ac:dyDescent="0.3">
      <c r="A27" s="3" t="s">
        <v>4</v>
      </c>
      <c r="B27" s="10">
        <f>57616.09*3%</f>
        <v>1728.4826999999998</v>
      </c>
      <c r="C27" s="10">
        <f>54996.38*3%</f>
        <v>1649.8913999999997</v>
      </c>
      <c r="D27" s="10">
        <v>1562.49</v>
      </c>
      <c r="E27" s="10">
        <f>53090.6*3%</f>
        <v>1592.7179999999998</v>
      </c>
      <c r="F27" s="10">
        <f>48040.45*3%</f>
        <v>1441.2134999999998</v>
      </c>
      <c r="G27" s="10">
        <f>56995.73*3%</f>
        <v>1709.8719000000001</v>
      </c>
      <c r="H27" s="10">
        <f>48636.87*3%</f>
        <v>1459.1061</v>
      </c>
      <c r="I27" s="10">
        <f>47846.73*3%</f>
        <v>1435.4019000000001</v>
      </c>
      <c r="J27" s="10">
        <f>45406.03*3%</f>
        <v>1362.1808999999998</v>
      </c>
      <c r="K27" s="10">
        <f>50096.44*3%</f>
        <v>1502.8932</v>
      </c>
      <c r="L27" s="10">
        <f>44319.88*3%</f>
        <v>1329.5963999999999</v>
      </c>
      <c r="M27" s="10">
        <f>48341.81*3%</f>
        <v>1450.2542999999998</v>
      </c>
      <c r="N27" s="10">
        <f t="shared" si="16"/>
        <v>18224.100300000002</v>
      </c>
    </row>
    <row r="28" spans="1:15" ht="23.25" customHeight="1" thickBot="1" x14ac:dyDescent="0.3">
      <c r="A28" s="3" t="s">
        <v>9</v>
      </c>
      <c r="B28" s="20">
        <f t="shared" ref="B28:M28" si="17">4041.9*9.7</f>
        <v>39206.43</v>
      </c>
      <c r="C28" s="20">
        <f t="shared" si="17"/>
        <v>39206.43</v>
      </c>
      <c r="D28" s="20">
        <f t="shared" si="17"/>
        <v>39206.43</v>
      </c>
      <c r="E28" s="20">
        <f t="shared" si="17"/>
        <v>39206.43</v>
      </c>
      <c r="F28" s="20">
        <f t="shared" si="17"/>
        <v>39206.43</v>
      </c>
      <c r="G28" s="20">
        <f t="shared" si="17"/>
        <v>39206.43</v>
      </c>
      <c r="H28" s="20">
        <f t="shared" si="17"/>
        <v>39206.43</v>
      </c>
      <c r="I28" s="20">
        <f t="shared" si="17"/>
        <v>39206.43</v>
      </c>
      <c r="J28" s="20">
        <f t="shared" si="17"/>
        <v>39206.43</v>
      </c>
      <c r="K28" s="20">
        <f t="shared" si="17"/>
        <v>39206.43</v>
      </c>
      <c r="L28" s="20">
        <f t="shared" si="17"/>
        <v>39206.43</v>
      </c>
      <c r="M28" s="20">
        <f t="shared" si="17"/>
        <v>39206.43</v>
      </c>
      <c r="N28" s="10">
        <f t="shared" si="16"/>
        <v>470477.16</v>
      </c>
    </row>
    <row r="29" spans="1:15" ht="26.25" customHeight="1" thickBot="1" x14ac:dyDescent="0.3">
      <c r="A29" s="3" t="s">
        <v>20</v>
      </c>
      <c r="B29" s="10">
        <f>1910.8+243.07</f>
        <v>2153.87</v>
      </c>
      <c r="C29" s="10">
        <f>2630.32+334.61</f>
        <v>2964.9300000000003</v>
      </c>
      <c r="D29" s="10">
        <v>0</v>
      </c>
      <c r="E29" s="10">
        <v>0</v>
      </c>
      <c r="F29" s="10">
        <v>0</v>
      </c>
      <c r="G29" s="10">
        <f>0.22+0</f>
        <v>0.22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f>33.3+77.65</f>
        <v>110.95</v>
      </c>
      <c r="N29" s="10">
        <f t="shared" si="16"/>
        <v>5229.97</v>
      </c>
    </row>
    <row r="30" spans="1:15" ht="26.25" customHeight="1" thickBot="1" x14ac:dyDescent="0.3">
      <c r="A30" s="3" t="s">
        <v>21</v>
      </c>
      <c r="B30" s="10">
        <v>335</v>
      </c>
      <c r="C30" s="10">
        <v>335</v>
      </c>
      <c r="D30" s="10">
        <v>335</v>
      </c>
      <c r="E30" s="10">
        <v>335</v>
      </c>
      <c r="F30" s="10">
        <v>335</v>
      </c>
      <c r="G30" s="10">
        <v>335</v>
      </c>
      <c r="H30" s="10">
        <v>335</v>
      </c>
      <c r="I30" s="10">
        <v>335</v>
      </c>
      <c r="J30" s="10">
        <v>335</v>
      </c>
      <c r="K30" s="10">
        <v>335</v>
      </c>
      <c r="L30" s="10">
        <v>335</v>
      </c>
      <c r="M30" s="10">
        <v>335</v>
      </c>
      <c r="N30" s="10">
        <f t="shared" si="16"/>
        <v>4020</v>
      </c>
    </row>
    <row r="31" spans="1:15" ht="26.25" customHeight="1" thickBot="1" x14ac:dyDescent="0.3">
      <c r="A31" s="3" t="s">
        <v>22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459</v>
      </c>
      <c r="I31" s="10">
        <v>158.1</v>
      </c>
      <c r="J31" s="10">
        <v>525.29999999999995</v>
      </c>
      <c r="K31" s="10">
        <v>1601.4</v>
      </c>
      <c r="L31" s="10">
        <v>0</v>
      </c>
      <c r="M31" s="10">
        <v>0</v>
      </c>
      <c r="N31" s="10">
        <f t="shared" si="16"/>
        <v>2743.8</v>
      </c>
    </row>
    <row r="32" spans="1:15" ht="26.25" customHeight="1" thickBot="1" x14ac:dyDescent="0.3">
      <c r="A32" s="3" t="s">
        <v>25</v>
      </c>
      <c r="B32" s="10">
        <v>430.94</v>
      </c>
      <c r="C32" s="10">
        <v>430.94</v>
      </c>
      <c r="D32" s="10">
        <v>430.94</v>
      </c>
      <c r="E32" s="10">
        <v>430.94</v>
      </c>
      <c r="F32" s="10">
        <v>430.94</v>
      </c>
      <c r="G32" s="10">
        <v>430.94</v>
      </c>
      <c r="H32" s="10">
        <v>430.94</v>
      </c>
      <c r="I32" s="10">
        <v>430.94</v>
      </c>
      <c r="J32" s="10">
        <v>430.94</v>
      </c>
      <c r="K32" s="10">
        <v>430.94</v>
      </c>
      <c r="L32" s="10">
        <v>430.94</v>
      </c>
      <c r="M32" s="10">
        <v>430.94</v>
      </c>
      <c r="N32" s="10">
        <f t="shared" si="16"/>
        <v>5171.2799999999988</v>
      </c>
    </row>
    <row r="33" spans="1:14" ht="22.5" customHeight="1" thickBot="1" x14ac:dyDescent="0.3">
      <c r="A33" s="3" t="s">
        <v>6</v>
      </c>
      <c r="B33" s="10">
        <f t="shared" ref="B33:M33" si="18">4041.9*3.15</f>
        <v>12731.985000000001</v>
      </c>
      <c r="C33" s="10">
        <f t="shared" si="18"/>
        <v>12731.985000000001</v>
      </c>
      <c r="D33" s="10">
        <f t="shared" si="18"/>
        <v>12731.985000000001</v>
      </c>
      <c r="E33" s="10">
        <f t="shared" si="18"/>
        <v>12731.985000000001</v>
      </c>
      <c r="F33" s="10">
        <f t="shared" si="18"/>
        <v>12731.985000000001</v>
      </c>
      <c r="G33" s="10">
        <f t="shared" si="18"/>
        <v>12731.985000000001</v>
      </c>
      <c r="H33" s="10">
        <f t="shared" si="18"/>
        <v>12731.985000000001</v>
      </c>
      <c r="I33" s="10">
        <f t="shared" si="18"/>
        <v>12731.985000000001</v>
      </c>
      <c r="J33" s="10">
        <f t="shared" si="18"/>
        <v>12731.985000000001</v>
      </c>
      <c r="K33" s="10">
        <f t="shared" si="18"/>
        <v>12731.985000000001</v>
      </c>
      <c r="L33" s="10">
        <f t="shared" si="18"/>
        <v>12731.985000000001</v>
      </c>
      <c r="M33" s="10">
        <f t="shared" si="18"/>
        <v>12731.985000000001</v>
      </c>
      <c r="N33" s="10">
        <f t="shared" si="16"/>
        <v>152783.82</v>
      </c>
    </row>
    <row r="34" spans="1:14" ht="21.75" customHeight="1" thickBot="1" x14ac:dyDescent="0.3">
      <c r="A34" s="3" t="s">
        <v>29</v>
      </c>
      <c r="B34" s="10">
        <v>2000</v>
      </c>
      <c r="C34" s="10">
        <v>2000</v>
      </c>
      <c r="D34" s="10">
        <v>2000</v>
      </c>
      <c r="E34" s="10">
        <v>2000</v>
      </c>
      <c r="F34" s="10">
        <v>2000</v>
      </c>
      <c r="G34" s="10">
        <v>2000</v>
      </c>
      <c r="H34" s="10">
        <v>2000</v>
      </c>
      <c r="I34" s="10">
        <v>2000</v>
      </c>
      <c r="J34" s="10">
        <v>2000</v>
      </c>
      <c r="K34" s="10">
        <v>2000</v>
      </c>
      <c r="L34" s="10">
        <v>2000</v>
      </c>
      <c r="M34" s="10">
        <v>2000</v>
      </c>
      <c r="N34" s="10">
        <f t="shared" si="16"/>
        <v>24000</v>
      </c>
    </row>
    <row r="35" spans="1:14" ht="21.75" customHeight="1" thickBot="1" x14ac:dyDescent="0.3">
      <c r="A35" s="3" t="s">
        <v>26</v>
      </c>
      <c r="B35" s="10">
        <v>900</v>
      </c>
      <c r="C35" s="10">
        <v>900</v>
      </c>
      <c r="D35" s="10">
        <v>900</v>
      </c>
      <c r="E35" s="10">
        <v>900</v>
      </c>
      <c r="F35" s="10">
        <v>900</v>
      </c>
      <c r="G35" s="10">
        <v>900</v>
      </c>
      <c r="H35" s="10">
        <v>900</v>
      </c>
      <c r="I35" s="10">
        <v>900</v>
      </c>
      <c r="J35" s="10">
        <v>0</v>
      </c>
      <c r="K35" s="10">
        <v>0</v>
      </c>
      <c r="L35" s="10">
        <v>900</v>
      </c>
      <c r="M35" s="10">
        <v>900</v>
      </c>
      <c r="N35" s="10">
        <f t="shared" si="16"/>
        <v>9000</v>
      </c>
    </row>
    <row r="36" spans="1:14" ht="21" customHeight="1" thickBot="1" x14ac:dyDescent="0.3">
      <c r="A36" s="3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11158.99</v>
      </c>
      <c r="K36" s="10">
        <v>0</v>
      </c>
      <c r="L36" s="10">
        <v>0</v>
      </c>
      <c r="M36" s="10">
        <v>0</v>
      </c>
      <c r="N36" s="10">
        <f t="shared" si="16"/>
        <v>11158.99</v>
      </c>
    </row>
    <row r="37" spans="1:14" ht="21" customHeight="1" thickBot="1" x14ac:dyDescent="0.3">
      <c r="A37" s="3" t="s">
        <v>10</v>
      </c>
      <c r="B37" s="10">
        <v>0</v>
      </c>
      <c r="C37" s="10">
        <v>0</v>
      </c>
      <c r="D37" s="10">
        <f>105</f>
        <v>105</v>
      </c>
      <c r="E37" s="10">
        <f>7652.8+6767.9</f>
        <v>14420.7</v>
      </c>
      <c r="F37" s="10">
        <f>1838.6+15017.1</f>
        <v>16855.7</v>
      </c>
      <c r="G37" s="10">
        <f>2149+556.4+832.7</f>
        <v>3538.1000000000004</v>
      </c>
      <c r="H37" s="10">
        <f>4138.6+2155.2+500</f>
        <v>6793.8</v>
      </c>
      <c r="I37" s="10">
        <f>210+105</f>
        <v>315</v>
      </c>
      <c r="J37" s="10">
        <f>20300+11566.9+1462.6</f>
        <v>33329.5</v>
      </c>
      <c r="K37" s="10">
        <f>8408.4+2717.3+17300</f>
        <v>28425.7</v>
      </c>
      <c r="L37" s="10">
        <f>1986.9+3165.45</f>
        <v>5152.3500000000004</v>
      </c>
      <c r="M37" s="10">
        <f>674</f>
        <v>674</v>
      </c>
      <c r="N37" s="10">
        <f>SUM(B37:M37)</f>
        <v>109609.85</v>
      </c>
    </row>
    <row r="38" spans="1:14" ht="22.5" customHeight="1" thickBot="1" x14ac:dyDescent="0.3">
      <c r="A38" s="8" t="s">
        <v>23</v>
      </c>
      <c r="B38" s="9">
        <f t="shared" ref="B38:M38" si="19">SUM(B24:B37)</f>
        <v>64592.288010000004</v>
      </c>
      <c r="C38" s="9">
        <f t="shared" si="19"/>
        <v>65374.296180000005</v>
      </c>
      <c r="D38" s="9">
        <f t="shared" si="19"/>
        <v>62445.61939</v>
      </c>
      <c r="E38" s="9">
        <f t="shared" si="19"/>
        <v>76723.353310000006</v>
      </c>
      <c r="F38" s="9">
        <f t="shared" si="19"/>
        <v>79006.848809999996</v>
      </c>
      <c r="G38" s="9">
        <f t="shared" si="19"/>
        <v>65958.127210000006</v>
      </c>
      <c r="H38" s="9">
        <f t="shared" si="19"/>
        <v>69421.841410000008</v>
      </c>
      <c r="I38" s="9">
        <f t="shared" si="19"/>
        <v>62628.994440000002</v>
      </c>
      <c r="J38" s="9">
        <f t="shared" si="19"/>
        <v>106189.54136</v>
      </c>
      <c r="K38" s="9">
        <f t="shared" si="19"/>
        <v>91352.009950000007</v>
      </c>
      <c r="L38" s="9">
        <f t="shared" si="19"/>
        <v>67228.714140000011</v>
      </c>
      <c r="M38" s="9">
        <f t="shared" si="19"/>
        <v>62945.139609999998</v>
      </c>
      <c r="N38" s="9">
        <f>SUM(B38:M38)</f>
        <v>873866.77382</v>
      </c>
    </row>
    <row r="39" spans="1:14" ht="23.25" customHeight="1" thickBot="1" x14ac:dyDescent="0.3">
      <c r="A39" s="3" t="s">
        <v>5</v>
      </c>
      <c r="B39" s="17">
        <f t="shared" ref="B39:N39" si="20">B15-B38</f>
        <v>-6876.1980100000146</v>
      </c>
      <c r="C39" s="17">
        <f t="shared" si="20"/>
        <v>-6977.9161800000074</v>
      </c>
      <c r="D39" s="17">
        <f t="shared" si="20"/>
        <v>405748.88060999993</v>
      </c>
      <c r="E39" s="17">
        <f t="shared" si="20"/>
        <v>-19932.753310000007</v>
      </c>
      <c r="F39" s="17">
        <f t="shared" si="20"/>
        <v>-30586.398809999991</v>
      </c>
      <c r="G39" s="17">
        <f t="shared" si="20"/>
        <v>-7962.3972100000028</v>
      </c>
      <c r="H39" s="17">
        <f t="shared" si="20"/>
        <v>-20684.971409999998</v>
      </c>
      <c r="I39" s="17">
        <f t="shared" si="20"/>
        <v>-14682.264439999992</v>
      </c>
      <c r="J39" s="17">
        <f t="shared" si="20"/>
        <v>-60683.511360000011</v>
      </c>
      <c r="K39" s="17">
        <f t="shared" si="20"/>
        <v>-41155.569950000005</v>
      </c>
      <c r="L39" s="17">
        <f t="shared" si="20"/>
        <v>-22808.834140000006</v>
      </c>
      <c r="M39" s="17">
        <f t="shared" si="20"/>
        <v>-14503.329610000001</v>
      </c>
      <c r="N39" s="17">
        <f t="shared" si="20"/>
        <v>158894.73617999977</v>
      </c>
    </row>
    <row r="40" spans="1:14" ht="23.25" customHeight="1" thickBot="1" x14ac:dyDescent="0.3">
      <c r="A40" s="3" t="s">
        <v>7</v>
      </c>
      <c r="B40" s="13">
        <f t="shared" ref="B40:N40" si="21">B5+B39</f>
        <v>-1110966.6180099999</v>
      </c>
      <c r="C40" s="13">
        <f t="shared" si="21"/>
        <v>-1117944.5341899998</v>
      </c>
      <c r="D40" s="13">
        <f t="shared" si="21"/>
        <v>-712195.65357999993</v>
      </c>
      <c r="E40" s="13">
        <f t="shared" si="21"/>
        <v>-732128.40688999998</v>
      </c>
      <c r="F40" s="13">
        <f t="shared" si="21"/>
        <v>-762714.80570000003</v>
      </c>
      <c r="G40" s="13">
        <f t="shared" si="21"/>
        <v>-770677.20290999999</v>
      </c>
      <c r="H40" s="13">
        <f t="shared" si="21"/>
        <v>-791362.17431999999</v>
      </c>
      <c r="I40" s="13">
        <f t="shared" si="21"/>
        <v>-806044.43875999993</v>
      </c>
      <c r="J40" s="13">
        <f t="shared" si="21"/>
        <v>-866727.95011999994</v>
      </c>
      <c r="K40" s="13">
        <f t="shared" si="21"/>
        <v>-907883.52006999997</v>
      </c>
      <c r="L40" s="13">
        <f t="shared" si="21"/>
        <v>-930692.35421000002</v>
      </c>
      <c r="M40" s="13">
        <f t="shared" si="21"/>
        <v>-945195.68382000003</v>
      </c>
      <c r="N40" s="13">
        <f t="shared" si="21"/>
        <v>-945195.68382000015</v>
      </c>
    </row>
    <row r="41" spans="1:14" ht="27" customHeight="1" thickBot="1" x14ac:dyDescent="0.3">
      <c r="A41" s="14" t="s">
        <v>11</v>
      </c>
      <c r="B41" s="18">
        <f t="shared" ref="B41:N41" si="22">B6+B15-B7</f>
        <v>-786132.61</v>
      </c>
      <c r="C41" s="18">
        <f t="shared" si="22"/>
        <v>-817026.09</v>
      </c>
      <c r="D41" s="18">
        <f t="shared" si="22"/>
        <v>-438932.52</v>
      </c>
      <c r="E41" s="18">
        <f t="shared" si="22"/>
        <v>-469277.89</v>
      </c>
      <c r="F41" s="18">
        <f t="shared" si="22"/>
        <v>-507993.41000000003</v>
      </c>
      <c r="G41" s="18">
        <f t="shared" si="22"/>
        <v>-537133.65</v>
      </c>
      <c r="H41" s="18">
        <f t="shared" si="22"/>
        <v>-575532.75</v>
      </c>
      <c r="I41" s="18">
        <f t="shared" si="22"/>
        <v>-615181</v>
      </c>
      <c r="J41" s="18">
        <f t="shared" si="22"/>
        <v>-656968.99</v>
      </c>
      <c r="K41" s="18">
        <f t="shared" si="22"/>
        <v>-694433.8</v>
      </c>
      <c r="L41" s="18">
        <f t="shared" si="22"/>
        <v>-738751.3</v>
      </c>
      <c r="M41" s="18">
        <f t="shared" si="22"/>
        <v>-777445.46</v>
      </c>
      <c r="N41" s="18">
        <f t="shared" si="22"/>
        <v>-777445.4600000002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2024-03-01T02:37:47Z</cp:lastPrinted>
  <dcterms:created xsi:type="dcterms:W3CDTF">2011-06-06T03:25:48Z</dcterms:created>
  <dcterms:modified xsi:type="dcterms:W3CDTF">2024-03-01T02:46:37Z</dcterms:modified>
</cp:coreProperties>
</file>