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N27" i="1" l="1"/>
  <c r="N28" i="1"/>
  <c r="N29" i="1"/>
  <c r="N30" i="1"/>
  <c r="N31" i="1"/>
  <c r="N32" i="1"/>
  <c r="N33" i="1"/>
  <c r="N34" i="1"/>
  <c r="N35" i="1"/>
  <c r="N36" i="1"/>
  <c r="N37" i="1"/>
  <c r="N38" i="1"/>
  <c r="N39" i="1"/>
  <c r="N26" i="1"/>
  <c r="M39" i="1" l="1"/>
  <c r="L39" i="1" l="1"/>
  <c r="M31" i="1" l="1"/>
  <c r="K39" i="1" l="1"/>
  <c r="M29" i="1" l="1"/>
  <c r="M17" i="1"/>
  <c r="M28" i="1"/>
  <c r="M8" i="1"/>
  <c r="L29" i="1" l="1"/>
  <c r="L17" i="1"/>
  <c r="L28" i="1"/>
  <c r="L8" i="1"/>
  <c r="K29" i="1" l="1"/>
  <c r="K17" i="1"/>
  <c r="K28" i="1"/>
  <c r="K8" i="1"/>
  <c r="K35" i="1" l="1"/>
  <c r="L35" i="1"/>
  <c r="M35" i="1"/>
  <c r="K30" i="1"/>
  <c r="L30" i="1"/>
  <c r="M30" i="1"/>
  <c r="K27" i="1"/>
  <c r="L27" i="1"/>
  <c r="M27" i="1"/>
  <c r="K26" i="1"/>
  <c r="L26" i="1"/>
  <c r="M26" i="1"/>
  <c r="J39" i="1" l="1"/>
  <c r="J13" i="1" l="1"/>
  <c r="J11" i="1"/>
  <c r="J14" i="1"/>
  <c r="I13" i="1"/>
  <c r="I11" i="1"/>
  <c r="I14" i="1"/>
  <c r="H13" i="1"/>
  <c r="H10" i="1"/>
  <c r="H11" i="1"/>
  <c r="H14" i="1"/>
  <c r="I39" i="1" l="1"/>
  <c r="H39" i="1" l="1"/>
  <c r="H35" i="1" l="1"/>
  <c r="I35" i="1"/>
  <c r="J35" i="1"/>
  <c r="J29" i="1" l="1"/>
  <c r="J17" i="1"/>
  <c r="J28" i="1"/>
  <c r="J8" i="1"/>
  <c r="I29" i="1" l="1"/>
  <c r="I17" i="1"/>
  <c r="I28" i="1"/>
  <c r="I8" i="1"/>
  <c r="H29" i="1" l="1"/>
  <c r="H17" i="1"/>
  <c r="H28" i="1"/>
  <c r="H8" i="1"/>
  <c r="H30" i="1" l="1"/>
  <c r="I30" i="1"/>
  <c r="J30" i="1"/>
  <c r="H27" i="1"/>
  <c r="I27" i="1"/>
  <c r="J27" i="1"/>
  <c r="H26" i="1"/>
  <c r="I26" i="1"/>
  <c r="J26" i="1"/>
  <c r="G39" i="1" l="1"/>
  <c r="G13" i="1" l="1"/>
  <c r="G10" i="1"/>
  <c r="G11" i="1"/>
  <c r="G14" i="1"/>
  <c r="F13" i="1"/>
  <c r="F11" i="1"/>
  <c r="F14" i="1"/>
  <c r="E13" i="1"/>
  <c r="E11" i="1"/>
  <c r="E14" i="1"/>
  <c r="F39" i="1" l="1"/>
  <c r="G31" i="1" l="1"/>
  <c r="F31" i="1"/>
  <c r="G29" i="1" l="1"/>
  <c r="G17" i="1"/>
  <c r="G28" i="1"/>
  <c r="G8" i="1"/>
  <c r="F29" i="1" l="1"/>
  <c r="F17" i="1"/>
  <c r="F28" i="1"/>
  <c r="F8" i="1"/>
  <c r="E29" i="1" l="1"/>
  <c r="E17" i="1"/>
  <c r="E28" i="1"/>
  <c r="E8" i="1"/>
  <c r="E39" i="1" l="1"/>
  <c r="E35" i="1" l="1"/>
  <c r="F35" i="1"/>
  <c r="G35" i="1"/>
  <c r="E30" i="1"/>
  <c r="F30" i="1"/>
  <c r="G30" i="1"/>
  <c r="E27" i="1"/>
  <c r="F27" i="1"/>
  <c r="G27" i="1"/>
  <c r="E26" i="1"/>
  <c r="F26" i="1"/>
  <c r="G26" i="1"/>
  <c r="D13" i="1" l="1"/>
  <c r="D12" i="1"/>
  <c r="D11" i="1"/>
  <c r="D14" i="1"/>
  <c r="C13" i="1"/>
  <c r="C11" i="1"/>
  <c r="C14" i="1"/>
  <c r="B13" i="1"/>
  <c r="B11" i="1"/>
  <c r="B14" i="1"/>
  <c r="D39" i="1" l="1"/>
  <c r="D29" i="1" l="1"/>
  <c r="D17" i="1"/>
  <c r="D28" i="1"/>
  <c r="D8" i="1"/>
  <c r="C39" i="1" l="1"/>
  <c r="C29" i="1" l="1"/>
  <c r="C17" i="1"/>
  <c r="C28" i="1"/>
  <c r="C8" i="1"/>
  <c r="B29" i="1" l="1"/>
  <c r="B17" i="1"/>
  <c r="B28" i="1"/>
  <c r="B8" i="1"/>
  <c r="C35" i="1" l="1"/>
  <c r="D35" i="1"/>
  <c r="C30" i="1"/>
  <c r="D30" i="1"/>
  <c r="C26" i="1"/>
  <c r="D26" i="1"/>
  <c r="C27" i="1"/>
  <c r="D27" i="1"/>
  <c r="B35" i="1"/>
  <c r="B30" i="1"/>
  <c r="B27" i="1"/>
  <c r="B26" i="1"/>
  <c r="C40" i="1" l="1"/>
  <c r="D40" i="1"/>
  <c r="E40" i="1"/>
  <c r="F40" i="1"/>
  <c r="G40" i="1"/>
  <c r="H40" i="1"/>
  <c r="I40" i="1"/>
  <c r="J40" i="1"/>
  <c r="B40" i="1"/>
  <c r="N18" i="1"/>
  <c r="N19" i="1"/>
  <c r="N20" i="1"/>
  <c r="N21" i="1"/>
  <c r="N22" i="1"/>
  <c r="N23" i="1"/>
  <c r="N24" i="1"/>
  <c r="N17" i="1"/>
  <c r="N9" i="1"/>
  <c r="N10" i="1"/>
  <c r="N11" i="1"/>
  <c r="N12" i="1"/>
  <c r="N13" i="1"/>
  <c r="N14" i="1"/>
  <c r="N15" i="1"/>
  <c r="N8" i="1"/>
  <c r="B16" i="1" l="1"/>
  <c r="N6" i="1" l="1"/>
  <c r="N5" i="1"/>
  <c r="L16" i="1" l="1"/>
  <c r="K16" i="1"/>
  <c r="M16" i="1"/>
  <c r="K7" i="1"/>
  <c r="L7" i="1"/>
  <c r="M7" i="1"/>
  <c r="M40" i="1" l="1"/>
  <c r="M41" i="1" s="1"/>
  <c r="K40" i="1"/>
  <c r="L40" i="1"/>
  <c r="L41" i="1" s="1"/>
  <c r="K41" i="1" l="1"/>
  <c r="N40" i="1"/>
  <c r="H16" i="1"/>
  <c r="I16" i="1"/>
  <c r="J16" i="1"/>
  <c r="H7" i="1"/>
  <c r="I7" i="1"/>
  <c r="J7" i="1"/>
  <c r="F16" i="1"/>
  <c r="F7" i="1"/>
  <c r="E7" i="1" l="1"/>
  <c r="E16" i="1"/>
  <c r="E41" i="1" s="1"/>
  <c r="G7" i="1"/>
  <c r="G16" i="1"/>
  <c r="J41" i="1"/>
  <c r="I41" i="1"/>
  <c r="F41" i="1"/>
  <c r="G41" i="1" l="1"/>
  <c r="H41" i="1"/>
  <c r="D16" i="1"/>
  <c r="D7" i="1"/>
  <c r="C16" i="1"/>
  <c r="C7" i="1"/>
  <c r="B7" i="1"/>
  <c r="N7" i="1" l="1"/>
  <c r="N16" i="1"/>
  <c r="D41" i="1"/>
  <c r="C41" i="1"/>
  <c r="B43" i="1"/>
  <c r="N43" i="1" l="1"/>
  <c r="C6" i="1"/>
  <c r="C43" i="1" s="1"/>
  <c r="D6" i="1" s="1"/>
  <c r="D43" i="1" s="1"/>
  <c r="E6" i="1" s="1"/>
  <c r="N41" i="1" l="1"/>
  <c r="N42" i="1" s="1"/>
  <c r="B41" i="1"/>
  <c r="B42" i="1" s="1"/>
  <c r="C5" i="1" l="1"/>
  <c r="C42" i="1" s="1"/>
  <c r="D5" i="1" s="1"/>
  <c r="D42" i="1" l="1"/>
  <c r="E43" i="1" l="1"/>
  <c r="F6" i="1" s="1"/>
  <c r="F43" i="1" s="1"/>
  <c r="G6" i="1" s="1"/>
  <c r="G43" i="1" s="1"/>
  <c r="H6" i="1" s="1"/>
  <c r="H43" i="1" s="1"/>
  <c r="I6" i="1" s="1"/>
  <c r="I43" i="1" s="1"/>
  <c r="J6" i="1" s="1"/>
  <c r="J43" i="1" s="1"/>
  <c r="K6" i="1" s="1"/>
  <c r="K43" i="1" s="1"/>
  <c r="L6" i="1" s="1"/>
  <c r="E5" i="1"/>
  <c r="E42" i="1" s="1"/>
  <c r="F5" i="1" s="1"/>
  <c r="F42" i="1" s="1"/>
  <c r="G5" i="1" s="1"/>
  <c r="L43" i="1" l="1"/>
  <c r="M6" i="1" s="1"/>
  <c r="G42" i="1"/>
  <c r="M43" i="1" l="1"/>
  <c r="H5" i="1"/>
  <c r="H42" i="1" s="1"/>
  <c r="I5" i="1" l="1"/>
  <c r="I42" i="1" s="1"/>
  <c r="J5" i="1" l="1"/>
  <c r="J42" i="1" s="1"/>
  <c r="K5" i="1" l="1"/>
  <c r="K42" i="1" s="1"/>
  <c r="L5" i="1" l="1"/>
  <c r="L42" i="1" s="1"/>
  <c r="M5" i="1" l="1"/>
  <c r="M42" i="1" s="1"/>
</calcChain>
</file>

<file path=xl/sharedStrings.xml><?xml version="1.0" encoding="utf-8"?>
<sst xmlns="http://schemas.openxmlformats.org/spreadsheetml/2006/main" count="54" uniqueCount="44">
  <si>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</si>
  <si>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</si>
  <si>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</si>
  <si>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</si>
  <si>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</si>
  <si>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</si>
  <si>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</si>
  <si>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</si>
  <si>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</si>
  <si>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</si>
  <si>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</si>
  <si>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</si>
  <si>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</si>
  <si>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</si>
  <si>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</si>
  <si>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</si>
  <si>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</si>
  <si>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</si>
  <si>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</si>
  <si>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</si>
  <si>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</si>
  <si>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</si>
  <si>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</si>
  <si>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</si>
  <si>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</si>
  <si>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Охрана общего имущества МКД</t>
  </si>
  <si>
    <t>Отведение сточных вод ОИ</t>
  </si>
  <si>
    <t>Тех.обслуживание узла учета ОДПУ</t>
  </si>
  <si>
    <t xml:space="preserve">Содержание жилья и текущий ремонт,  ОПУ 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</si>
  <si>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</si>
  <si>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</si>
  <si>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</si>
  <si>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</si>
  <si>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</si>
  <si>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</si>
  <si>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</t>
  </si>
  <si>
    <t>Август 2023г</t>
  </si>
  <si>
    <t>Сентябрь 2023г</t>
  </si>
  <si>
    <t>Октябрь 2023г</t>
  </si>
  <si>
    <t>Ноябрь 2023г</t>
  </si>
  <si>
    <t>Декабрь 2023г</t>
  </si>
  <si>
    <t>Всего:                       за  2023г.</t>
  </si>
  <si>
    <t>Возмещение расходов совета МКД</t>
  </si>
  <si>
    <t xml:space="preserve">                 ОТЧЕТ по дому Социалистическая, 52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</si>
</sst>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B28" zoomScale="75" workbookViewId="0">
      <selection activeCell="N26" sqref="N26:N39"/>
    </sheetView>
  </sheetViews>
  <sheetFormatPr defaultRowHeight="13.2" x14ac:dyDescent="0.25"/>
  <cols>
    <col min="1" max="1" width="58.6640625" customWidth="1"/>
    <col min="2" max="2" width="13.33203125" customWidth="1"/>
    <col min="3" max="3" width="13.6640625" customWidth="1"/>
    <col min="4" max="4" width="13.88671875" customWidth="1"/>
    <col min="5" max="5" width="13.33203125" customWidth="1"/>
    <col min="6" max="6" width="13.88671875" customWidth="1"/>
    <col min="7" max="7" width="14.44140625" customWidth="1"/>
    <col min="8" max="8" width="14" customWidth="1"/>
    <col min="9" max="9" width="13.6640625" customWidth="1"/>
    <col min="10" max="13" width="14.88671875" customWidth="1"/>
    <col min="14" max="14" width="15.88671875" customWidth="1"/>
  </cols>
  <sheetData>
    <row r="1" spans="1:18" ht="20.25" customHeight="1" x14ac:dyDescent="0.35">
      <c r="A1" s="21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</row>
    <row r="5" spans="1:18" ht="23.25" customHeight="1" thickBot="1" x14ac:dyDescent="0.3">
      <c r="A5" s="7" t="s">
        <v>15</v>
      </c>
      <c r="B5" s="8">
        <v>-299552.34000000003</v>
      </c>
      <c r="C5" s="8">
        <f t="shared" ref="C5:C6" si="0">B42</f>
        <v>-281082.92817000003</v>
      </c>
      <c r="D5" s="8">
        <f t="shared" ref="D5" si="1">C42</f>
        <v>-266310.82134000002</v>
      </c>
      <c r="E5" s="8">
        <f t="shared" ref="E5" si="2">D42</f>
        <v>-249539.87584000005</v>
      </c>
      <c r="F5" s="8">
        <f t="shared" ref="F5" si="3">E42</f>
        <v>-255334.66201000006</v>
      </c>
      <c r="G5" s="8">
        <f t="shared" ref="G5" si="4">F42</f>
        <v>-272909.75098000007</v>
      </c>
      <c r="H5" s="8">
        <f t="shared" ref="H5:H6" si="5">G42</f>
        <v>-262490.75426000007</v>
      </c>
      <c r="I5" s="8">
        <f t="shared" ref="I5:I6" si="6">H42</f>
        <v>-250493.94309000007</v>
      </c>
      <c r="J5" s="8">
        <f t="shared" ref="J5:J6" si="7">I42</f>
        <v>-232413.8564600001</v>
      </c>
      <c r="K5" s="8">
        <f t="shared" ref="K5:K6" si="8">J42</f>
        <v>-217903.04433000009</v>
      </c>
      <c r="L5" s="8">
        <f t="shared" ref="L5:L6" si="9">K42</f>
        <v>-212016.39360000007</v>
      </c>
      <c r="M5" s="8">
        <f t="shared" ref="M5:M6" si="10">L42</f>
        <v>-198616.65332000007</v>
      </c>
      <c r="N5" s="8">
        <f>B5</f>
        <v>-299552.34000000003</v>
      </c>
    </row>
    <row r="6" spans="1:18" ht="21" customHeight="1" thickBot="1" x14ac:dyDescent="0.3">
      <c r="A6" s="7" t="s">
        <v>13</v>
      </c>
      <c r="B6" s="8">
        <v>-199301.56</v>
      </c>
      <c r="C6" s="8">
        <f t="shared" si="0"/>
        <v>-202947.09000000003</v>
      </c>
      <c r="D6" s="8">
        <f t="shared" ref="D6" si="11">C43</f>
        <v>-206786.08000000002</v>
      </c>
      <c r="E6" s="8">
        <f t="shared" ref="E6" si="12">D43</f>
        <v>-211507.20000000004</v>
      </c>
      <c r="F6" s="8">
        <f t="shared" ref="F6" si="13">E43</f>
        <v>-220228.09000000005</v>
      </c>
      <c r="G6" s="8">
        <f t="shared" ref="G6" si="14">F43</f>
        <v>-232886.22000000006</v>
      </c>
      <c r="H6" s="8">
        <f t="shared" si="5"/>
        <v>-235384.53000000009</v>
      </c>
      <c r="I6" s="8">
        <f t="shared" si="6"/>
        <v>-245540.7000000001</v>
      </c>
      <c r="J6" s="8">
        <f t="shared" si="7"/>
        <v>-240989.35000000012</v>
      </c>
      <c r="K6" s="8">
        <f t="shared" si="8"/>
        <v>-248213.85000000012</v>
      </c>
      <c r="L6" s="8">
        <f t="shared" si="9"/>
        <v>-247574.3600000001</v>
      </c>
      <c r="M6" s="8">
        <f t="shared" si="10"/>
        <v>-266956.70000000013</v>
      </c>
      <c r="N6" s="8">
        <f>B6</f>
        <v>-199301.56</v>
      </c>
    </row>
    <row r="7" spans="1:18" ht="20.25" customHeight="1" thickBot="1" x14ac:dyDescent="0.3">
      <c r="A7" s="9" t="s">
        <v>12</v>
      </c>
      <c r="B7" s="10">
        <f t="shared" ref="B7:M7" si="15">SUM(B8:B15)</f>
        <v>79997.02</v>
      </c>
      <c r="C7" s="10">
        <f t="shared" si="15"/>
        <v>79998.98000000001</v>
      </c>
      <c r="D7" s="10">
        <f t="shared" si="15"/>
        <v>81065.750000000015</v>
      </c>
      <c r="E7" s="10">
        <f t="shared" si="15"/>
        <v>79998.98000000001</v>
      </c>
      <c r="F7" s="10">
        <f t="shared" si="15"/>
        <v>79998.98000000001</v>
      </c>
      <c r="G7" s="10">
        <f t="shared" si="15"/>
        <v>80337.580000000016</v>
      </c>
      <c r="H7" s="10">
        <f t="shared" si="15"/>
        <v>83364.300000000017</v>
      </c>
      <c r="I7" s="10">
        <f t="shared" si="15"/>
        <v>79998.98000000001</v>
      </c>
      <c r="J7" s="10">
        <f t="shared" si="15"/>
        <v>79998.98000000001</v>
      </c>
      <c r="K7" s="10">
        <f t="shared" si="15"/>
        <v>79916.37000000001</v>
      </c>
      <c r="L7" s="10">
        <f t="shared" si="15"/>
        <v>91212.32</v>
      </c>
      <c r="M7" s="10">
        <f t="shared" si="15"/>
        <v>79916.37000000001</v>
      </c>
      <c r="N7" s="10">
        <f>SUM(B7:M7)</f>
        <v>975804.61</v>
      </c>
    </row>
    <row r="8" spans="1:18" ht="24.75" customHeight="1" thickBot="1" x14ac:dyDescent="0.3">
      <c r="A8" s="4" t="s">
        <v>28</v>
      </c>
      <c r="B8" s="11">
        <f t="shared" ref="B8:G8" si="16">70016.22+1477.47</f>
        <v>71493.69</v>
      </c>
      <c r="C8" s="11">
        <f t="shared" si="16"/>
        <v>71493.69</v>
      </c>
      <c r="D8" s="11">
        <f t="shared" si="16"/>
        <v>71493.69</v>
      </c>
      <c r="E8" s="11">
        <f t="shared" si="16"/>
        <v>71493.69</v>
      </c>
      <c r="F8" s="11">
        <f t="shared" si="16"/>
        <v>71493.69</v>
      </c>
      <c r="G8" s="11">
        <f t="shared" si="16"/>
        <v>71493.69</v>
      </c>
      <c r="H8" s="11">
        <f t="shared" ref="H8:M8" si="17">70016.22+1477.47</f>
        <v>71493.69</v>
      </c>
      <c r="I8" s="11">
        <f t="shared" si="17"/>
        <v>71493.69</v>
      </c>
      <c r="J8" s="11">
        <f t="shared" si="17"/>
        <v>71493.69</v>
      </c>
      <c r="K8" s="11">
        <f t="shared" si="17"/>
        <v>71493.69</v>
      </c>
      <c r="L8" s="11">
        <f t="shared" si="17"/>
        <v>71493.69</v>
      </c>
      <c r="M8" s="11">
        <f t="shared" si="17"/>
        <v>71493.69</v>
      </c>
      <c r="N8" s="11">
        <f>SUM(B8:M8)</f>
        <v>857924.2799999998</v>
      </c>
    </row>
    <row r="9" spans="1:18" ht="24.75" customHeight="1" thickBot="1" x14ac:dyDescent="0.3">
      <c r="A9" s="4" t="s">
        <v>16</v>
      </c>
      <c r="B9" s="11">
        <v>2111.48</v>
      </c>
      <c r="C9" s="11">
        <v>2111.48</v>
      </c>
      <c r="D9" s="11">
        <v>2111.48</v>
      </c>
      <c r="E9" s="11">
        <v>2111.48</v>
      </c>
      <c r="F9" s="11">
        <v>2111.48</v>
      </c>
      <c r="G9" s="11">
        <v>2111.48</v>
      </c>
      <c r="H9" s="11">
        <v>2111.48</v>
      </c>
      <c r="I9" s="11">
        <v>2111.48</v>
      </c>
      <c r="J9" s="11">
        <v>2111.48</v>
      </c>
      <c r="K9" s="11">
        <v>2111.48</v>
      </c>
      <c r="L9" s="11">
        <v>2111.48</v>
      </c>
      <c r="M9" s="11">
        <v>2111.48</v>
      </c>
      <c r="N9" s="11">
        <f t="shared" ref="N9:N15" si="18">SUM(B9:M9)</f>
        <v>25337.759999999998</v>
      </c>
    </row>
    <row r="10" spans="1:18" ht="24.75" customHeight="1" thickBot="1" x14ac:dyDescent="0.3">
      <c r="A10" s="4" t="s">
        <v>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f>328.77+9.83</f>
        <v>338.59999999999997</v>
      </c>
      <c r="H10" s="11">
        <f>3267.02+98.3</f>
        <v>3365.32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f t="shared" si="18"/>
        <v>3703.92</v>
      </c>
    </row>
    <row r="11" spans="1:18" ht="24.75" customHeight="1" thickBot="1" x14ac:dyDescent="0.3">
      <c r="A11" s="4" t="s">
        <v>18</v>
      </c>
      <c r="B11" s="11">
        <f>250.33+5.9</f>
        <v>256.23</v>
      </c>
      <c r="C11" s="11">
        <f t="shared" ref="C11:J11" si="19">250.33+7.86</f>
        <v>258.19</v>
      </c>
      <c r="D11" s="11">
        <f t="shared" si="19"/>
        <v>258.19</v>
      </c>
      <c r="E11" s="11">
        <f t="shared" si="19"/>
        <v>258.19</v>
      </c>
      <c r="F11" s="11">
        <f t="shared" si="19"/>
        <v>258.19</v>
      </c>
      <c r="G11" s="11">
        <f t="shared" si="19"/>
        <v>258.19</v>
      </c>
      <c r="H11" s="11">
        <f t="shared" si="19"/>
        <v>258.19</v>
      </c>
      <c r="I11" s="11">
        <f t="shared" si="19"/>
        <v>258.19</v>
      </c>
      <c r="J11" s="11">
        <f t="shared" si="19"/>
        <v>258.19</v>
      </c>
      <c r="K11" s="11">
        <v>250.33</v>
      </c>
      <c r="L11" s="11">
        <v>250.33</v>
      </c>
      <c r="M11" s="11">
        <v>250.33</v>
      </c>
      <c r="N11" s="11">
        <f t="shared" si="18"/>
        <v>3072.7400000000002</v>
      </c>
    </row>
    <row r="12" spans="1:18" ht="24.75" customHeight="1" thickBot="1" x14ac:dyDescent="0.3">
      <c r="A12" s="4" t="s">
        <v>19</v>
      </c>
      <c r="B12" s="11">
        <v>0</v>
      </c>
      <c r="C12" s="11">
        <v>0</v>
      </c>
      <c r="D12" s="11">
        <f>1035.31+31.46</f>
        <v>1066.77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11295.95</v>
      </c>
      <c r="M12" s="11">
        <v>0</v>
      </c>
      <c r="N12" s="11">
        <f t="shared" si="18"/>
        <v>12362.720000000001</v>
      </c>
    </row>
    <row r="13" spans="1:18" ht="24.75" customHeight="1" thickBot="1" x14ac:dyDescent="0.3">
      <c r="A13" s="4" t="s">
        <v>42</v>
      </c>
      <c r="B13" s="11">
        <f t="shared" ref="B13:G13" si="20">4307.8+60</f>
        <v>4367.8</v>
      </c>
      <c r="C13" s="11">
        <f t="shared" si="20"/>
        <v>4367.8</v>
      </c>
      <c r="D13" s="11">
        <f t="shared" si="20"/>
        <v>4367.8</v>
      </c>
      <c r="E13" s="11">
        <f t="shared" si="20"/>
        <v>4367.8</v>
      </c>
      <c r="F13" s="11">
        <f t="shared" si="20"/>
        <v>4367.8</v>
      </c>
      <c r="G13" s="11">
        <f t="shared" si="20"/>
        <v>4367.8</v>
      </c>
      <c r="H13" s="11">
        <f>4307.8+60</f>
        <v>4367.8</v>
      </c>
      <c r="I13" s="11">
        <f>4307.8+60</f>
        <v>4367.8</v>
      </c>
      <c r="J13" s="11">
        <f>4307.8+60</f>
        <v>4367.8</v>
      </c>
      <c r="K13" s="11">
        <v>4307.8</v>
      </c>
      <c r="L13" s="11">
        <v>4307.8</v>
      </c>
      <c r="M13" s="11">
        <v>4307.8</v>
      </c>
      <c r="N13" s="11">
        <f t="shared" si="18"/>
        <v>52233.600000000013</v>
      </c>
    </row>
    <row r="14" spans="1:18" ht="24.75" customHeight="1" thickBot="1" x14ac:dyDescent="0.3">
      <c r="A14" s="4" t="s">
        <v>26</v>
      </c>
      <c r="B14" s="11">
        <f t="shared" ref="B14:G14" si="21">483.07+14.75</f>
        <v>497.82</v>
      </c>
      <c r="C14" s="11">
        <f t="shared" si="21"/>
        <v>497.82</v>
      </c>
      <c r="D14" s="11">
        <f t="shared" si="21"/>
        <v>497.82</v>
      </c>
      <c r="E14" s="11">
        <f t="shared" si="21"/>
        <v>497.82</v>
      </c>
      <c r="F14" s="11">
        <f t="shared" si="21"/>
        <v>497.82</v>
      </c>
      <c r="G14" s="11">
        <f t="shared" si="21"/>
        <v>497.82</v>
      </c>
      <c r="H14" s="11">
        <f>483.07+14.75</f>
        <v>497.82</v>
      </c>
      <c r="I14" s="11">
        <f>483.07+14.75</f>
        <v>497.82</v>
      </c>
      <c r="J14" s="11">
        <f>483.07+14.75</f>
        <v>497.82</v>
      </c>
      <c r="K14" s="11">
        <v>483.07</v>
      </c>
      <c r="L14" s="11">
        <v>483.07</v>
      </c>
      <c r="M14" s="11">
        <v>483.07</v>
      </c>
      <c r="N14" s="11">
        <f t="shared" si="18"/>
        <v>5929.5899999999992</v>
      </c>
    </row>
    <row r="15" spans="1:18" ht="24.75" customHeight="1" thickBot="1" x14ac:dyDescent="0.3">
      <c r="A15" s="4" t="s">
        <v>14</v>
      </c>
      <c r="B15" s="11">
        <v>1270</v>
      </c>
      <c r="C15" s="11">
        <v>1270</v>
      </c>
      <c r="D15" s="11">
        <v>1270</v>
      </c>
      <c r="E15" s="11">
        <v>1270</v>
      </c>
      <c r="F15" s="11">
        <v>1270</v>
      </c>
      <c r="G15" s="11">
        <v>1270</v>
      </c>
      <c r="H15" s="11">
        <v>1270</v>
      </c>
      <c r="I15" s="11">
        <v>1270</v>
      </c>
      <c r="J15" s="11">
        <v>1270</v>
      </c>
      <c r="K15" s="11">
        <v>1270</v>
      </c>
      <c r="L15" s="11">
        <v>1270</v>
      </c>
      <c r="M15" s="11">
        <v>1270</v>
      </c>
      <c r="N15" s="11">
        <f t="shared" si="18"/>
        <v>15240</v>
      </c>
    </row>
    <row r="16" spans="1:18" ht="20.25" customHeight="1" thickBot="1" x14ac:dyDescent="0.3">
      <c r="A16" s="12" t="s">
        <v>8</v>
      </c>
      <c r="B16" s="13">
        <f t="shared" ref="B16:M16" si="22">SUM(B17:B24)</f>
        <v>76351.489999999976</v>
      </c>
      <c r="C16" s="13">
        <f t="shared" si="22"/>
        <v>76159.990000000005</v>
      </c>
      <c r="D16" s="13">
        <f t="shared" si="22"/>
        <v>76344.62999999999</v>
      </c>
      <c r="E16" s="13">
        <f t="shared" si="22"/>
        <v>71278.09</v>
      </c>
      <c r="F16" s="13">
        <f t="shared" si="22"/>
        <v>67340.850000000006</v>
      </c>
      <c r="G16" s="13">
        <f t="shared" si="22"/>
        <v>77839.26999999999</v>
      </c>
      <c r="H16" s="13">
        <f t="shared" si="22"/>
        <v>73208.13</v>
      </c>
      <c r="I16" s="13">
        <f t="shared" si="22"/>
        <v>84550.329999999987</v>
      </c>
      <c r="J16" s="13">
        <f t="shared" si="22"/>
        <v>72774.48000000001</v>
      </c>
      <c r="K16" s="13">
        <f t="shared" si="22"/>
        <v>80555.86</v>
      </c>
      <c r="L16" s="13">
        <f t="shared" si="22"/>
        <v>71829.98</v>
      </c>
      <c r="M16" s="13">
        <f t="shared" si="22"/>
        <v>92881.97</v>
      </c>
      <c r="N16" s="13">
        <f>SUM(B16:M16)</f>
        <v>921115.06999999983</v>
      </c>
    </row>
    <row r="17" spans="1:15" ht="24" customHeight="1" thickBot="1" x14ac:dyDescent="0.3">
      <c r="A17" s="4" t="s">
        <v>28</v>
      </c>
      <c r="B17" s="11">
        <f>64597.94+1266.89</f>
        <v>65864.83</v>
      </c>
      <c r="C17" s="11">
        <f>65830.83+1349.1</f>
        <v>67179.930000000008</v>
      </c>
      <c r="D17" s="11">
        <f>65840.25+85.83+1447.4</f>
        <v>67373.48</v>
      </c>
      <c r="E17" s="11">
        <f>60570.53+1278.04</f>
        <v>61848.57</v>
      </c>
      <c r="F17" s="11">
        <f>60784.47+1239.88</f>
        <v>62024.35</v>
      </c>
      <c r="G17" s="11">
        <f>69768.04+1421.75</f>
        <v>71189.789999999994</v>
      </c>
      <c r="H17" s="11">
        <f>66163.96+1306.59</f>
        <v>67470.55</v>
      </c>
      <c r="I17" s="11">
        <f>73194.55+100+1570.69</f>
        <v>74865.240000000005</v>
      </c>
      <c r="J17" s="11">
        <f>66131.34+1254.89</f>
        <v>67386.23</v>
      </c>
      <c r="K17" s="11">
        <f>73426.08+1499.2</f>
        <v>74925.279999999999</v>
      </c>
      <c r="L17" s="11">
        <f>65105.43+1334.78</f>
        <v>66440.210000000006</v>
      </c>
      <c r="M17" s="11">
        <f>74434.07+1634.17</f>
        <v>76068.240000000005</v>
      </c>
      <c r="N17" s="11">
        <f>SUM(B17:M17)</f>
        <v>822636.7</v>
      </c>
    </row>
    <row r="18" spans="1:15" ht="26.25" customHeight="1" thickBot="1" x14ac:dyDescent="0.3">
      <c r="A18" s="4" t="s">
        <v>16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 t="shared" ref="N18:N24" si="23">SUM(B18:M18)</f>
        <v>0</v>
      </c>
    </row>
    <row r="19" spans="1:15" ht="26.25" customHeight="1" thickBot="1" x14ac:dyDescent="0.3">
      <c r="A19" s="4" t="s">
        <v>17</v>
      </c>
      <c r="B19" s="11">
        <v>9.51</v>
      </c>
      <c r="C19" s="11">
        <v>0.06</v>
      </c>
      <c r="D19" s="11">
        <v>0.54</v>
      </c>
      <c r="E19" s="11">
        <v>0.02</v>
      </c>
      <c r="F19" s="11">
        <v>0.03</v>
      </c>
      <c r="G19" s="11">
        <v>0.02</v>
      </c>
      <c r="H19" s="11">
        <v>279.06</v>
      </c>
      <c r="I19" s="11">
        <v>2887.17</v>
      </c>
      <c r="J19" s="11">
        <v>76.489999999999995</v>
      </c>
      <c r="K19" s="11">
        <v>74.06</v>
      </c>
      <c r="L19" s="11">
        <v>50.42</v>
      </c>
      <c r="M19" s="11">
        <v>46.18</v>
      </c>
      <c r="N19" s="11">
        <f t="shared" si="23"/>
        <v>3423.5599999999995</v>
      </c>
    </row>
    <row r="20" spans="1:15" ht="26.25" customHeight="1" thickBot="1" x14ac:dyDescent="0.3">
      <c r="A20" s="4" t="s">
        <v>18</v>
      </c>
      <c r="B20" s="11">
        <v>171.48</v>
      </c>
      <c r="C20" s="11">
        <v>230.72</v>
      </c>
      <c r="D20" s="11">
        <v>234.37</v>
      </c>
      <c r="E20" s="11">
        <v>216.47</v>
      </c>
      <c r="F20" s="11">
        <v>217.24</v>
      </c>
      <c r="G20" s="11">
        <v>249.38</v>
      </c>
      <c r="H20" s="11">
        <v>236.55</v>
      </c>
      <c r="I20" s="11">
        <v>261.76</v>
      </c>
      <c r="J20" s="11">
        <v>237.06</v>
      </c>
      <c r="K20" s="11">
        <v>262.52999999999997</v>
      </c>
      <c r="L20" s="11">
        <v>232.78</v>
      </c>
      <c r="M20" s="11">
        <v>266.08</v>
      </c>
      <c r="N20" s="11">
        <f t="shared" si="23"/>
        <v>2816.4199999999996</v>
      </c>
    </row>
    <row r="21" spans="1:15" ht="26.25" customHeight="1" thickBot="1" x14ac:dyDescent="0.3">
      <c r="A21" s="4" t="s">
        <v>19</v>
      </c>
      <c r="B21" s="11">
        <v>5130.84</v>
      </c>
      <c r="C21" s="11">
        <v>341.96</v>
      </c>
      <c r="D21" s="11">
        <v>101.35</v>
      </c>
      <c r="E21" s="11">
        <v>885.17</v>
      </c>
      <c r="F21" s="11">
        <v>23.64</v>
      </c>
      <c r="G21" s="11">
        <v>38.56</v>
      </c>
      <c r="H21" s="11">
        <v>11.69</v>
      </c>
      <c r="I21" s="11">
        <v>44.34</v>
      </c>
      <c r="J21" s="11">
        <v>83.24</v>
      </c>
      <c r="K21" s="11">
        <v>6.85</v>
      </c>
      <c r="L21" s="11">
        <v>0.11</v>
      </c>
      <c r="M21" s="11">
        <v>10718.2</v>
      </c>
      <c r="N21" s="11">
        <f t="shared" si="23"/>
        <v>17385.95</v>
      </c>
    </row>
    <row r="22" spans="1:15" ht="26.25" customHeight="1" thickBot="1" x14ac:dyDescent="0.3">
      <c r="A22" s="4" t="s">
        <v>42</v>
      </c>
      <c r="B22" s="11">
        <v>4133.6499999999996</v>
      </c>
      <c r="C22" s="11">
        <v>4055.51</v>
      </c>
      <c r="D22" s="11">
        <v>4281.1899999999996</v>
      </c>
      <c r="E22" s="11">
        <v>3710.06</v>
      </c>
      <c r="F22" s="11">
        <v>3776.32</v>
      </c>
      <c r="G22" s="11">
        <v>4380.18</v>
      </c>
      <c r="H22" s="11">
        <v>4153.79</v>
      </c>
      <c r="I22" s="11">
        <v>5387.4</v>
      </c>
      <c r="J22" s="11">
        <v>3938.25</v>
      </c>
      <c r="K22" s="11">
        <v>4180.53</v>
      </c>
      <c r="L22" s="11">
        <v>4057.26</v>
      </c>
      <c r="M22" s="11">
        <v>4669.71</v>
      </c>
      <c r="N22" s="11">
        <f t="shared" si="23"/>
        <v>50723.85</v>
      </c>
    </row>
    <row r="23" spans="1:15" ht="26.25" customHeight="1" thickBot="1" x14ac:dyDescent="0.3">
      <c r="A23" s="4" t="s">
        <v>26</v>
      </c>
      <c r="B23" s="11">
        <v>441.18</v>
      </c>
      <c r="C23" s="11">
        <v>451.81</v>
      </c>
      <c r="D23" s="11">
        <v>453.7</v>
      </c>
      <c r="E23" s="11">
        <v>417.8</v>
      </c>
      <c r="F23" s="11">
        <v>419.27</v>
      </c>
      <c r="G23" s="11">
        <v>481.34</v>
      </c>
      <c r="H23" s="11">
        <v>456.49</v>
      </c>
      <c r="I23" s="11">
        <v>504.42</v>
      </c>
      <c r="J23" s="11">
        <v>453.21</v>
      </c>
      <c r="K23" s="11">
        <v>506.61</v>
      </c>
      <c r="L23" s="11">
        <v>449.2</v>
      </c>
      <c r="M23" s="11">
        <v>513.55999999999995</v>
      </c>
      <c r="N23" s="11">
        <f t="shared" si="23"/>
        <v>5548.59</v>
      </c>
    </row>
    <row r="24" spans="1:15" ht="26.25" customHeight="1" thickBot="1" x14ac:dyDescent="0.3">
      <c r="A24" s="4" t="s">
        <v>14</v>
      </c>
      <c r="B24" s="14">
        <v>600</v>
      </c>
      <c r="C24" s="14">
        <v>3900</v>
      </c>
      <c r="D24" s="14">
        <v>3900</v>
      </c>
      <c r="E24" s="14">
        <v>4200</v>
      </c>
      <c r="F24" s="14">
        <v>880</v>
      </c>
      <c r="G24" s="14">
        <v>1500</v>
      </c>
      <c r="H24" s="14">
        <v>600</v>
      </c>
      <c r="I24" s="14">
        <v>600</v>
      </c>
      <c r="J24" s="14">
        <v>600</v>
      </c>
      <c r="K24" s="14">
        <v>600</v>
      </c>
      <c r="L24" s="14">
        <v>600</v>
      </c>
      <c r="M24" s="14">
        <v>600</v>
      </c>
      <c r="N24" s="11">
        <f t="shared" si="23"/>
        <v>18580</v>
      </c>
      <c r="O24" s="3"/>
    </row>
    <row r="25" spans="1:15" ht="21.75" customHeight="1" thickBot="1" x14ac:dyDescent="0.3">
      <c r="A25" s="15" t="s">
        <v>24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>3357.9*0.6</f>
        <v>2014.74</v>
      </c>
      <c r="C26" s="11">
        <f t="shared" ref="C26:M26" si="24">3357.9*0.6</f>
        <v>2014.74</v>
      </c>
      <c r="D26" s="11">
        <f t="shared" si="24"/>
        <v>2014.74</v>
      </c>
      <c r="E26" s="11">
        <f t="shared" si="24"/>
        <v>2014.74</v>
      </c>
      <c r="F26" s="11">
        <f t="shared" si="24"/>
        <v>2014.74</v>
      </c>
      <c r="G26" s="11">
        <f t="shared" si="24"/>
        <v>2014.74</v>
      </c>
      <c r="H26" s="11">
        <f t="shared" si="24"/>
        <v>2014.74</v>
      </c>
      <c r="I26" s="11">
        <f t="shared" si="24"/>
        <v>2014.74</v>
      </c>
      <c r="J26" s="11">
        <f t="shared" si="24"/>
        <v>2014.74</v>
      </c>
      <c r="K26" s="11">
        <f t="shared" si="24"/>
        <v>2014.74</v>
      </c>
      <c r="L26" s="11">
        <f t="shared" si="24"/>
        <v>2014.74</v>
      </c>
      <c r="M26" s="11">
        <f t="shared" si="24"/>
        <v>2014.74</v>
      </c>
      <c r="N26" s="11">
        <f>SUM(B26:M26)</f>
        <v>24176.880000000005</v>
      </c>
    </row>
    <row r="27" spans="1:15" ht="22.5" customHeight="1" thickBot="1" x14ac:dyDescent="0.3">
      <c r="A27" s="4" t="s">
        <v>2</v>
      </c>
      <c r="B27" s="11">
        <f t="shared" ref="B27:M27" si="25">3357.9*0.17</f>
        <v>570.84300000000007</v>
      </c>
      <c r="C27" s="11">
        <f t="shared" si="25"/>
        <v>570.84300000000007</v>
      </c>
      <c r="D27" s="11">
        <f t="shared" si="25"/>
        <v>570.84300000000007</v>
      </c>
      <c r="E27" s="11">
        <f t="shared" si="25"/>
        <v>570.84300000000007</v>
      </c>
      <c r="F27" s="11">
        <f t="shared" si="25"/>
        <v>570.84300000000007</v>
      </c>
      <c r="G27" s="11">
        <f t="shared" si="25"/>
        <v>570.84300000000007</v>
      </c>
      <c r="H27" s="11">
        <f t="shared" si="25"/>
        <v>570.84300000000007</v>
      </c>
      <c r="I27" s="11">
        <f t="shared" si="25"/>
        <v>570.84300000000007</v>
      </c>
      <c r="J27" s="11">
        <f t="shared" si="25"/>
        <v>570.84300000000007</v>
      </c>
      <c r="K27" s="11">
        <f t="shared" si="25"/>
        <v>570.84300000000007</v>
      </c>
      <c r="L27" s="11">
        <f t="shared" si="25"/>
        <v>570.84300000000007</v>
      </c>
      <c r="M27" s="11">
        <f t="shared" si="25"/>
        <v>570.84300000000007</v>
      </c>
      <c r="N27" s="11">
        <f t="shared" ref="N27:N39" si="26">SUM(B27:M27)</f>
        <v>6850.1159999999991</v>
      </c>
    </row>
    <row r="28" spans="1:15" ht="21" customHeight="1" thickBot="1" x14ac:dyDescent="0.3">
      <c r="A28" s="4" t="s">
        <v>3</v>
      </c>
      <c r="B28" s="11">
        <f>76534.89*2.3%</f>
        <v>1760.3024699999999</v>
      </c>
      <c r="C28" s="11">
        <f>76534.89*2.3%</f>
        <v>1760.3024699999999</v>
      </c>
      <c r="D28" s="11">
        <f>77570.2*2.3%</f>
        <v>1784.1145999999999</v>
      </c>
      <c r="E28" s="11">
        <f>76534.89*2.3%</f>
        <v>1760.3024699999999</v>
      </c>
      <c r="F28" s="11">
        <f>76534.89*2.3%</f>
        <v>1760.3024699999999</v>
      </c>
      <c r="G28" s="11">
        <f>76863.66*2.3%</f>
        <v>1767.86418</v>
      </c>
      <c r="H28" s="11">
        <f>79801.91*2.3%</f>
        <v>1835.4439300000001</v>
      </c>
      <c r="I28" s="11">
        <f>76534.89*2.3%</f>
        <v>1760.3024699999999</v>
      </c>
      <c r="J28" s="11">
        <f>76534.89*2.3%</f>
        <v>1760.3024699999999</v>
      </c>
      <c r="K28" s="11">
        <f>76534.89*2.3%</f>
        <v>1760.3024699999999</v>
      </c>
      <c r="L28" s="11">
        <f>87830.84*2.3%</f>
        <v>2020.1093199999998</v>
      </c>
      <c r="M28" s="11">
        <f>76534.89*2.3%</f>
        <v>1760.3024699999999</v>
      </c>
      <c r="N28" s="11">
        <f t="shared" si="26"/>
        <v>21489.951789999999</v>
      </c>
    </row>
    <row r="29" spans="1:15" ht="23.25" customHeight="1" thickBot="1" x14ac:dyDescent="0.3">
      <c r="A29" s="4" t="s">
        <v>4</v>
      </c>
      <c r="B29" s="11">
        <f>75751.49*3%</f>
        <v>2272.5446999999999</v>
      </c>
      <c r="C29" s="11">
        <f>72259.99*3%</f>
        <v>2167.7997</v>
      </c>
      <c r="D29" s="11">
        <f>72444.63*3%</f>
        <v>2173.3389000000002</v>
      </c>
      <c r="E29" s="11">
        <f>67078.09*3%</f>
        <v>2012.3426999999999</v>
      </c>
      <c r="F29" s="11">
        <f>66460.85*3%</f>
        <v>1993.8255000000001</v>
      </c>
      <c r="G29" s="11">
        <f>76339.27*3%</f>
        <v>2290.1781000000001</v>
      </c>
      <c r="H29" s="11">
        <f>72608.13*3%</f>
        <v>2178.2438999999999</v>
      </c>
      <c r="I29" s="11">
        <f>83950.33*3%</f>
        <v>2518.5099</v>
      </c>
      <c r="J29" s="11">
        <f>72174.48*3%</f>
        <v>2165.2343999999998</v>
      </c>
      <c r="K29" s="11">
        <f>79955.86*3%</f>
        <v>2398.6758</v>
      </c>
      <c r="L29" s="11">
        <f>71229.98*3%</f>
        <v>2136.8993999999998</v>
      </c>
      <c r="M29" s="11">
        <f>92281.97*3%</f>
        <v>2768.4591</v>
      </c>
      <c r="N29" s="11">
        <f t="shared" si="26"/>
        <v>27076.052100000001</v>
      </c>
    </row>
    <row r="30" spans="1:15" ht="23.25" customHeight="1" thickBot="1" x14ac:dyDescent="0.3">
      <c r="A30" s="4" t="s">
        <v>9</v>
      </c>
      <c r="B30" s="20">
        <f t="shared" ref="B30:M30" si="27">3357.9*9.7</f>
        <v>32571.629999999997</v>
      </c>
      <c r="C30" s="20">
        <f t="shared" si="27"/>
        <v>32571.629999999997</v>
      </c>
      <c r="D30" s="20">
        <f t="shared" si="27"/>
        <v>32571.629999999997</v>
      </c>
      <c r="E30" s="20">
        <f t="shared" si="27"/>
        <v>32571.629999999997</v>
      </c>
      <c r="F30" s="20">
        <f t="shared" si="27"/>
        <v>32571.629999999997</v>
      </c>
      <c r="G30" s="20">
        <f t="shared" si="27"/>
        <v>32571.629999999997</v>
      </c>
      <c r="H30" s="20">
        <f t="shared" si="27"/>
        <v>32571.629999999997</v>
      </c>
      <c r="I30" s="20">
        <f t="shared" si="27"/>
        <v>32571.629999999997</v>
      </c>
      <c r="J30" s="20">
        <f t="shared" si="27"/>
        <v>32571.629999999997</v>
      </c>
      <c r="K30" s="20">
        <f t="shared" si="27"/>
        <v>32571.629999999997</v>
      </c>
      <c r="L30" s="20">
        <f t="shared" si="27"/>
        <v>32571.629999999997</v>
      </c>
      <c r="M30" s="20">
        <f t="shared" si="27"/>
        <v>32571.629999999997</v>
      </c>
      <c r="N30" s="11">
        <f t="shared" si="26"/>
        <v>390859.56</v>
      </c>
    </row>
    <row r="31" spans="1:15" ht="26.25" customHeight="1" thickBot="1" x14ac:dyDescent="0.3">
      <c r="A31" s="4" t="s">
        <v>20</v>
      </c>
      <c r="B31" s="11">
        <v>0</v>
      </c>
      <c r="C31" s="11">
        <v>0</v>
      </c>
      <c r="D31" s="11">
        <v>0</v>
      </c>
      <c r="E31" s="11">
        <v>0</v>
      </c>
      <c r="F31" s="11">
        <f>329.23+9.35</f>
        <v>338.58000000000004</v>
      </c>
      <c r="G31" s="11">
        <f>3365.6+0</f>
        <v>3365.6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f>1783.37+0</f>
        <v>1783.37</v>
      </c>
      <c r="N31" s="11">
        <f t="shared" si="26"/>
        <v>5487.5499999999993</v>
      </c>
    </row>
    <row r="32" spans="1:15" ht="26.25" customHeight="1" thickBot="1" x14ac:dyDescent="0.3">
      <c r="A32" s="4" t="s">
        <v>21</v>
      </c>
      <c r="B32" s="11">
        <v>386.89</v>
      </c>
      <c r="C32" s="11">
        <v>386.89</v>
      </c>
      <c r="D32" s="11">
        <v>386.89</v>
      </c>
      <c r="E32" s="11">
        <v>386.89</v>
      </c>
      <c r="F32" s="11">
        <v>386.89</v>
      </c>
      <c r="G32" s="11">
        <v>386.89</v>
      </c>
      <c r="H32" s="11">
        <v>386.89</v>
      </c>
      <c r="I32" s="11">
        <v>386.89</v>
      </c>
      <c r="J32" s="11">
        <v>386.89</v>
      </c>
      <c r="K32" s="11">
        <v>386.89</v>
      </c>
      <c r="L32" s="11">
        <v>386.89</v>
      </c>
      <c r="M32" s="11">
        <v>386.89</v>
      </c>
      <c r="N32" s="11">
        <f t="shared" si="26"/>
        <v>4642.6799999999994</v>
      </c>
    </row>
    <row r="33" spans="1:14" ht="26.25" customHeight="1" thickBot="1" x14ac:dyDescent="0.3">
      <c r="A33" s="4" t="s">
        <v>22</v>
      </c>
      <c r="B33" s="11">
        <v>0</v>
      </c>
      <c r="C33" s="11">
        <v>1066.55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11636.6</v>
      </c>
      <c r="L33" s="11">
        <v>0</v>
      </c>
      <c r="M33" s="11">
        <v>0</v>
      </c>
      <c r="N33" s="11">
        <f t="shared" si="26"/>
        <v>12703.15</v>
      </c>
    </row>
    <row r="34" spans="1:14" ht="26.25" customHeight="1" thickBot="1" x14ac:dyDescent="0.3">
      <c r="A34" s="4" t="s">
        <v>26</v>
      </c>
      <c r="B34" s="11">
        <v>497.69</v>
      </c>
      <c r="C34" s="11">
        <v>497.69</v>
      </c>
      <c r="D34" s="11">
        <v>497.69</v>
      </c>
      <c r="E34" s="11">
        <v>497.69</v>
      </c>
      <c r="F34" s="11">
        <v>497.69</v>
      </c>
      <c r="G34" s="11">
        <v>497.69</v>
      </c>
      <c r="H34" s="11">
        <v>497.69</v>
      </c>
      <c r="I34" s="11">
        <v>497.69</v>
      </c>
      <c r="J34" s="11">
        <v>497.69</v>
      </c>
      <c r="K34" s="11">
        <v>497.69</v>
      </c>
      <c r="L34" s="11">
        <v>497.69</v>
      </c>
      <c r="M34" s="11">
        <v>497.69</v>
      </c>
      <c r="N34" s="11">
        <f t="shared" si="26"/>
        <v>5972.2799999999988</v>
      </c>
    </row>
    <row r="35" spans="1:14" ht="22.5" customHeight="1" thickBot="1" x14ac:dyDescent="0.3">
      <c r="A35" s="4" t="s">
        <v>6</v>
      </c>
      <c r="B35" s="20">
        <f t="shared" ref="B35:M35" si="28">3357.9*3.22</f>
        <v>10812.438</v>
      </c>
      <c r="C35" s="20">
        <f t="shared" si="28"/>
        <v>10812.438</v>
      </c>
      <c r="D35" s="20">
        <f t="shared" si="28"/>
        <v>10812.438</v>
      </c>
      <c r="E35" s="20">
        <f t="shared" si="28"/>
        <v>10812.438</v>
      </c>
      <c r="F35" s="20">
        <f t="shared" si="28"/>
        <v>10812.438</v>
      </c>
      <c r="G35" s="20">
        <f t="shared" si="28"/>
        <v>10812.438</v>
      </c>
      <c r="H35" s="20">
        <f t="shared" si="28"/>
        <v>10812.438</v>
      </c>
      <c r="I35" s="20">
        <f t="shared" si="28"/>
        <v>10812.438</v>
      </c>
      <c r="J35" s="20">
        <f t="shared" si="28"/>
        <v>10812.438</v>
      </c>
      <c r="K35" s="20">
        <f t="shared" si="28"/>
        <v>10812.438</v>
      </c>
      <c r="L35" s="20">
        <f t="shared" si="28"/>
        <v>10812.438</v>
      </c>
      <c r="M35" s="20">
        <f t="shared" si="28"/>
        <v>10812.438</v>
      </c>
      <c r="N35" s="11">
        <f t="shared" si="26"/>
        <v>129749.25599999998</v>
      </c>
    </row>
    <row r="36" spans="1:14" ht="22.5" customHeight="1" thickBot="1" x14ac:dyDescent="0.3">
      <c r="A36" s="4" t="s">
        <v>25</v>
      </c>
      <c r="B36" s="11">
        <v>2000</v>
      </c>
      <c r="C36" s="11">
        <v>2000</v>
      </c>
      <c r="D36" s="11">
        <v>2000</v>
      </c>
      <c r="E36" s="11">
        <v>2000</v>
      </c>
      <c r="F36" s="11">
        <v>2000</v>
      </c>
      <c r="G36" s="11">
        <v>2000</v>
      </c>
      <c r="H36" s="11">
        <v>2000</v>
      </c>
      <c r="I36" s="11">
        <v>2000</v>
      </c>
      <c r="J36" s="11">
        <v>2000</v>
      </c>
      <c r="K36" s="11">
        <v>2000</v>
      </c>
      <c r="L36" s="11">
        <v>2000</v>
      </c>
      <c r="M36" s="11">
        <v>2000</v>
      </c>
      <c r="N36" s="11">
        <f t="shared" si="26"/>
        <v>24000</v>
      </c>
    </row>
    <row r="37" spans="1:14" ht="22.5" customHeight="1" thickBot="1" x14ac:dyDescent="0.3">
      <c r="A37" s="4" t="s">
        <v>27</v>
      </c>
      <c r="B37" s="11">
        <v>900</v>
      </c>
      <c r="C37" s="11">
        <v>900</v>
      </c>
      <c r="D37" s="11">
        <v>900</v>
      </c>
      <c r="E37" s="11">
        <v>900</v>
      </c>
      <c r="F37" s="11">
        <v>900</v>
      </c>
      <c r="G37" s="11">
        <v>900</v>
      </c>
      <c r="H37" s="11">
        <v>900</v>
      </c>
      <c r="I37" s="11">
        <v>900</v>
      </c>
      <c r="J37" s="11">
        <v>900</v>
      </c>
      <c r="K37" s="11">
        <v>900</v>
      </c>
      <c r="L37" s="11">
        <v>900</v>
      </c>
      <c r="M37" s="11">
        <v>900</v>
      </c>
      <c r="N37" s="11">
        <f t="shared" si="26"/>
        <v>10800</v>
      </c>
    </row>
    <row r="38" spans="1:14" ht="21.75" customHeight="1" thickBot="1" x14ac:dyDescent="0.3">
      <c r="A38" s="4" t="s">
        <v>42</v>
      </c>
      <c r="B38" s="11">
        <v>4095</v>
      </c>
      <c r="C38" s="11">
        <v>3600</v>
      </c>
      <c r="D38" s="11">
        <v>4235</v>
      </c>
      <c r="E38" s="11">
        <v>3450</v>
      </c>
      <c r="F38" s="11">
        <v>3575</v>
      </c>
      <c r="G38" s="11">
        <v>4085</v>
      </c>
      <c r="H38" s="11">
        <v>4175</v>
      </c>
      <c r="I38" s="11">
        <v>5040</v>
      </c>
      <c r="J38" s="11">
        <v>3850</v>
      </c>
      <c r="K38" s="11">
        <v>3660</v>
      </c>
      <c r="L38" s="11">
        <v>3960</v>
      </c>
      <c r="M38" s="11">
        <v>4300</v>
      </c>
      <c r="N38" s="11">
        <f t="shared" si="26"/>
        <v>48025</v>
      </c>
    </row>
    <row r="39" spans="1:14" ht="24" customHeight="1" thickBot="1" x14ac:dyDescent="0.3">
      <c r="A39" s="4" t="s">
        <v>10</v>
      </c>
      <c r="B39" s="11">
        <v>0</v>
      </c>
      <c r="C39" s="11">
        <f>1209.1+1089.2+635.7+105</f>
        <v>3039</v>
      </c>
      <c r="D39" s="11">
        <f>655.9+971.1</f>
        <v>1627</v>
      </c>
      <c r="E39" s="11">
        <f>20096</f>
        <v>20096</v>
      </c>
      <c r="F39" s="11">
        <f>1369.3+26019.7+105</f>
        <v>27494</v>
      </c>
      <c r="G39" s="11">
        <f>105+663.8+5388.6</f>
        <v>6157.4000000000005</v>
      </c>
      <c r="H39" s="11">
        <f>1268.4+2000</f>
        <v>3268.4</v>
      </c>
      <c r="I39" s="11">
        <f>7397.2</f>
        <v>7397.2</v>
      </c>
      <c r="J39" s="11">
        <f>733.9</f>
        <v>733.9</v>
      </c>
      <c r="K39" s="11">
        <f>4327.2+1132.2</f>
        <v>5459.4</v>
      </c>
      <c r="L39" s="11">
        <f>559</f>
        <v>559</v>
      </c>
      <c r="M39" s="11">
        <f>13631+1446.8</f>
        <v>15077.8</v>
      </c>
      <c r="N39" s="11">
        <f t="shared" si="26"/>
        <v>90909.099999999991</v>
      </c>
    </row>
    <row r="40" spans="1:14" ht="22.5" customHeight="1" thickBot="1" x14ac:dyDescent="0.3">
      <c r="A40" s="9" t="s">
        <v>23</v>
      </c>
      <c r="B40" s="10">
        <f>SUM(B26:B39)</f>
        <v>57882.078170000001</v>
      </c>
      <c r="C40" s="10">
        <f t="shared" ref="C40:J40" si="29">SUM(C26:C39)</f>
        <v>61387.883170000008</v>
      </c>
      <c r="D40" s="10">
        <f t="shared" si="29"/>
        <v>59573.684500000003</v>
      </c>
      <c r="E40" s="10">
        <f t="shared" si="29"/>
        <v>77072.876170000003</v>
      </c>
      <c r="F40" s="10">
        <f t="shared" si="29"/>
        <v>84915.938970000003</v>
      </c>
      <c r="G40" s="10">
        <f t="shared" si="29"/>
        <v>67420.273279999994</v>
      </c>
      <c r="H40" s="10">
        <f t="shared" si="29"/>
        <v>61211.318830000004</v>
      </c>
      <c r="I40" s="10">
        <f t="shared" si="29"/>
        <v>66470.243369999997</v>
      </c>
      <c r="J40" s="10">
        <f t="shared" si="29"/>
        <v>58263.667870000005</v>
      </c>
      <c r="K40" s="10">
        <f t="shared" ref="K40:M40" si="30">SUM(K26:K39)</f>
        <v>74669.209269999992</v>
      </c>
      <c r="L40" s="10">
        <f t="shared" si="30"/>
        <v>58430.239720000005</v>
      </c>
      <c r="M40" s="10">
        <f t="shared" si="30"/>
        <v>75444.16257</v>
      </c>
      <c r="N40" s="10">
        <f>SUM(B40:M40)</f>
        <v>802741.57589000009</v>
      </c>
    </row>
    <row r="41" spans="1:14" ht="23.25" customHeight="1" thickBot="1" x14ac:dyDescent="0.3">
      <c r="A41" s="4" t="s">
        <v>5</v>
      </c>
      <c r="B41" s="18">
        <f t="shared" ref="B41:N41" si="31">B16-B40</f>
        <v>18469.411829999975</v>
      </c>
      <c r="C41" s="18">
        <f t="shared" si="31"/>
        <v>14772.106829999997</v>
      </c>
      <c r="D41" s="18">
        <f t="shared" si="31"/>
        <v>16770.945499999987</v>
      </c>
      <c r="E41" s="18">
        <f t="shared" si="31"/>
        <v>-5794.7861700000067</v>
      </c>
      <c r="F41" s="18">
        <f t="shared" si="31"/>
        <v>-17575.088969999997</v>
      </c>
      <c r="G41" s="18">
        <f t="shared" si="31"/>
        <v>10418.996719999996</v>
      </c>
      <c r="H41" s="18">
        <f t="shared" si="31"/>
        <v>11996.811170000001</v>
      </c>
      <c r="I41" s="18">
        <f t="shared" si="31"/>
        <v>18080.086629999991</v>
      </c>
      <c r="J41" s="18">
        <f t="shared" si="31"/>
        <v>14510.812130000006</v>
      </c>
      <c r="K41" s="18">
        <f t="shared" si="31"/>
        <v>5886.6507300000085</v>
      </c>
      <c r="L41" s="18">
        <f t="shared" si="31"/>
        <v>13399.740279999991</v>
      </c>
      <c r="M41" s="18">
        <f t="shared" si="31"/>
        <v>17437.807430000001</v>
      </c>
      <c r="N41" s="11">
        <f t="shared" si="31"/>
        <v>118373.49410999974</v>
      </c>
    </row>
    <row r="42" spans="1:14" ht="23.25" customHeight="1" thickBot="1" x14ac:dyDescent="0.3">
      <c r="A42" s="4" t="s">
        <v>7</v>
      </c>
      <c r="B42" s="14">
        <f t="shared" ref="B42:N42" si="32">B5+B41</f>
        <v>-281082.92817000003</v>
      </c>
      <c r="C42" s="14">
        <f t="shared" si="32"/>
        <v>-266310.82134000002</v>
      </c>
      <c r="D42" s="14">
        <f t="shared" si="32"/>
        <v>-249539.87584000005</v>
      </c>
      <c r="E42" s="14">
        <f t="shared" si="32"/>
        <v>-255334.66201000006</v>
      </c>
      <c r="F42" s="14">
        <f t="shared" si="32"/>
        <v>-272909.75098000007</v>
      </c>
      <c r="G42" s="14">
        <f t="shared" si="32"/>
        <v>-262490.75426000007</v>
      </c>
      <c r="H42" s="14">
        <f t="shared" si="32"/>
        <v>-250493.94309000007</v>
      </c>
      <c r="I42" s="14">
        <f t="shared" si="32"/>
        <v>-232413.8564600001</v>
      </c>
      <c r="J42" s="14">
        <f t="shared" si="32"/>
        <v>-217903.04433000009</v>
      </c>
      <c r="K42" s="14">
        <f t="shared" si="32"/>
        <v>-212016.39360000007</v>
      </c>
      <c r="L42" s="14">
        <f t="shared" si="32"/>
        <v>-198616.65332000007</v>
      </c>
      <c r="M42" s="14">
        <f t="shared" si="32"/>
        <v>-181178.84589000006</v>
      </c>
      <c r="N42" s="14">
        <f t="shared" si="32"/>
        <v>-181178.84589000029</v>
      </c>
    </row>
    <row r="43" spans="1:14" ht="27" customHeight="1" thickBot="1" x14ac:dyDescent="0.3">
      <c r="A43" s="15" t="s">
        <v>11</v>
      </c>
      <c r="B43" s="19">
        <f t="shared" ref="B43:N43" si="33">B6+B16-B7</f>
        <v>-202947.09000000003</v>
      </c>
      <c r="C43" s="19">
        <f t="shared" si="33"/>
        <v>-206786.08000000002</v>
      </c>
      <c r="D43" s="19">
        <f t="shared" si="33"/>
        <v>-211507.20000000004</v>
      </c>
      <c r="E43" s="19">
        <f t="shared" si="33"/>
        <v>-220228.09000000005</v>
      </c>
      <c r="F43" s="19">
        <f t="shared" si="33"/>
        <v>-232886.22000000006</v>
      </c>
      <c r="G43" s="19">
        <f t="shared" si="33"/>
        <v>-235384.53000000009</v>
      </c>
      <c r="H43" s="19">
        <f t="shared" si="33"/>
        <v>-245540.7000000001</v>
      </c>
      <c r="I43" s="19">
        <f t="shared" si="33"/>
        <v>-240989.35000000012</v>
      </c>
      <c r="J43" s="19">
        <f t="shared" si="33"/>
        <v>-248213.85000000012</v>
      </c>
      <c r="K43" s="19">
        <f t="shared" si="33"/>
        <v>-247574.3600000001</v>
      </c>
      <c r="L43" s="19">
        <f t="shared" si="33"/>
        <v>-266956.70000000013</v>
      </c>
      <c r="M43" s="19">
        <f t="shared" si="33"/>
        <v>-253991.10000000015</v>
      </c>
      <c r="N43" s="19">
        <f t="shared" si="33"/>
        <v>-253991.10000000021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2024-03-06T05:08:07Z</cp:lastPrinted>
  <dcterms:created xsi:type="dcterms:W3CDTF">2011-06-06T03:25:48Z</dcterms:created>
  <dcterms:modified xsi:type="dcterms:W3CDTF">2024-03-06T05:10:45Z</dcterms:modified>
</cp:coreProperties>
</file>