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M36" i="1" l="1"/>
  <c r="M29" i="1" l="1"/>
  <c r="L29" i="1"/>
  <c r="K29" i="1"/>
  <c r="K36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K33" i="1" l="1"/>
  <c r="L33" i="1"/>
  <c r="M33" i="1"/>
  <c r="K28" i="1"/>
  <c r="L28" i="1"/>
  <c r="M28" i="1"/>
  <c r="K25" i="1"/>
  <c r="L25" i="1"/>
  <c r="M25" i="1"/>
  <c r="K24" i="1"/>
  <c r="L24" i="1"/>
  <c r="M24" i="1"/>
  <c r="J36" i="1" l="1"/>
  <c r="I36" i="1" l="1"/>
  <c r="H36" i="1" l="1"/>
  <c r="H33" i="1" l="1"/>
  <c r="I33" i="1"/>
  <c r="J33" i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8" i="1" l="1"/>
  <c r="I28" i="1"/>
  <c r="J28" i="1"/>
  <c r="H25" i="1"/>
  <c r="I25" i="1"/>
  <c r="J25" i="1"/>
  <c r="H24" i="1"/>
  <c r="I24" i="1"/>
  <c r="J24" i="1"/>
  <c r="G36" i="1" l="1"/>
  <c r="F36" i="1" l="1"/>
  <c r="G29" i="1" l="1"/>
  <c r="F29" i="1"/>
  <c r="E29" i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6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36" i="1" l="1"/>
  <c r="D29" i="1" l="1"/>
  <c r="C29" i="1"/>
  <c r="B29" i="1"/>
  <c r="D27" i="1" l="1"/>
  <c r="D16" i="1"/>
  <c r="D26" i="1"/>
  <c r="D8" i="1"/>
  <c r="C36" i="1" l="1"/>
  <c r="C27" i="1" l="1"/>
  <c r="C16" i="1"/>
  <c r="C26" i="1"/>
  <c r="C8" i="1"/>
  <c r="B27" i="1" l="1"/>
  <c r="B16" i="1"/>
  <c r="B26" i="1"/>
  <c r="B8" i="1"/>
  <c r="C33" i="1" l="1"/>
  <c r="D33" i="1"/>
  <c r="C28" i="1"/>
  <c r="D28" i="1"/>
  <c r="C24" i="1"/>
  <c r="D24" i="1"/>
  <c r="C25" i="1"/>
  <c r="D25" i="1"/>
  <c r="B33" i="1"/>
  <c r="B28" i="1"/>
  <c r="B25" i="1"/>
  <c r="B24" i="1"/>
  <c r="C37" i="1" l="1"/>
  <c r="D37" i="1"/>
  <c r="E37" i="1"/>
  <c r="F37" i="1"/>
  <c r="G37" i="1"/>
  <c r="B37" i="1"/>
  <c r="N34" i="1" l="1"/>
  <c r="B15" i="1" l="1"/>
  <c r="N35" i="1" l="1"/>
  <c r="N33" i="1" l="1"/>
  <c r="N28" i="1"/>
  <c r="N29" i="1" l="1"/>
  <c r="N6" i="1" l="1"/>
  <c r="N5" i="1"/>
  <c r="L15" i="1" l="1"/>
  <c r="N24" i="1"/>
  <c r="N25" i="1"/>
  <c r="N30" i="1"/>
  <c r="N31" i="1"/>
  <c r="N32" i="1"/>
  <c r="N22" i="1"/>
  <c r="K15" i="1"/>
  <c r="M15" i="1"/>
  <c r="N14" i="1"/>
  <c r="K7" i="1"/>
  <c r="L7" i="1"/>
  <c r="M7" i="1"/>
  <c r="N12" i="1"/>
  <c r="N13" i="1"/>
  <c r="M37" i="1" l="1"/>
  <c r="M38" i="1" s="1"/>
  <c r="K37" i="1"/>
  <c r="K38" i="1" s="1"/>
  <c r="L37" i="1"/>
  <c r="L38" i="1" s="1"/>
  <c r="H15" i="1" l="1"/>
  <c r="I15" i="1"/>
  <c r="J15" i="1"/>
  <c r="H7" i="1"/>
  <c r="I7" i="1"/>
  <c r="J7" i="1"/>
  <c r="F15" i="1"/>
  <c r="F7" i="1"/>
  <c r="N21" i="1"/>
  <c r="N19" i="1"/>
  <c r="N18" i="1"/>
  <c r="N11" i="1"/>
  <c r="H37" i="1" l="1"/>
  <c r="N8" i="1"/>
  <c r="N9" i="1"/>
  <c r="N26" i="1"/>
  <c r="N20" i="1"/>
  <c r="N17" i="1"/>
  <c r="N10" i="1"/>
  <c r="N16" i="1"/>
  <c r="N27" i="1"/>
  <c r="E7" i="1"/>
  <c r="E15" i="1"/>
  <c r="E38" i="1" s="1"/>
  <c r="G7" i="1"/>
  <c r="G15" i="1"/>
  <c r="J37" i="1"/>
  <c r="J38" i="1" s="1"/>
  <c r="I37" i="1"/>
  <c r="I38" i="1" s="1"/>
  <c r="F38" i="1"/>
  <c r="G38" i="1" l="1"/>
  <c r="H38" i="1"/>
  <c r="D15" i="1"/>
  <c r="D7" i="1"/>
  <c r="C15" i="1"/>
  <c r="C7" i="1"/>
  <c r="B7" i="1"/>
  <c r="D38" i="1" l="1"/>
  <c r="C38" i="1"/>
  <c r="N7" i="1"/>
  <c r="N15" i="1"/>
  <c r="B40" i="1"/>
  <c r="N40" i="1" l="1"/>
  <c r="C6" i="1"/>
  <c r="C40" i="1" s="1"/>
  <c r="D6" i="1" s="1"/>
  <c r="D40" i="1" s="1"/>
  <c r="E6" i="1" s="1"/>
  <c r="N36" i="1" l="1"/>
  <c r="B38" i="1"/>
  <c r="B39" i="1" s="1"/>
  <c r="N37" i="1" l="1"/>
  <c r="N38" i="1" s="1"/>
  <c r="N39" i="1" s="1"/>
  <c r="C5" i="1"/>
  <c r="C39" i="1" s="1"/>
  <c r="D5" i="1" s="1"/>
  <c r="D39" i="1" l="1"/>
  <c r="E40" i="1" l="1"/>
  <c r="F6" i="1" s="1"/>
  <c r="F40" i="1" s="1"/>
  <c r="G6" i="1" s="1"/>
  <c r="G40" i="1" s="1"/>
  <c r="H6" i="1" s="1"/>
  <c r="H40" i="1" s="1"/>
  <c r="I6" i="1" s="1"/>
  <c r="I40" i="1" s="1"/>
  <c r="J6" i="1" s="1"/>
  <c r="J40" i="1" s="1"/>
  <c r="K6" i="1" s="1"/>
  <c r="K40" i="1" s="1"/>
  <c r="L6" i="1" s="1"/>
  <c r="E5" i="1"/>
  <c r="E39" i="1" s="1"/>
  <c r="F5" i="1" s="1"/>
  <c r="F39" i="1" s="1"/>
  <c r="G5" i="1" s="1"/>
  <c r="L40" i="1" l="1"/>
  <c r="M6" i="1" s="1"/>
  <c r="G39" i="1"/>
  <c r="M40" i="1" l="1"/>
  <c r="H5" i="1"/>
  <c r="H39" i="1" s="1"/>
  <c r="I5" i="1" l="1"/>
  <c r="I39" i="1" s="1"/>
  <c r="J5" i="1" l="1"/>
  <c r="J39" i="1" s="1"/>
  <c r="K5" i="1" l="1"/>
  <c r="K39" i="1" s="1"/>
  <c r="L5" i="1" l="1"/>
  <c r="L39" i="1" s="1"/>
  <c r="M5" i="1" l="1"/>
  <c r="M39" i="1" s="1"/>
</calcChain>
</file>

<file path=xl/sharedStrings.xml><?xml version="1.0" encoding="utf-8"?>
<sst xmlns="http://schemas.openxmlformats.org/spreadsheetml/2006/main" count="51" uniqueCount="42">
  <si>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</si>
  <si>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</si>
  <si>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</si>
  <si>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</si>
  <si>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</si>
  <si>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</si>
  <si>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</si>
  <si>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</si>
  <si>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</si>
  <si>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</si>
  <si>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</si>
  <si>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</si>
  <si>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</si>
  <si>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</si>
  <si>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</si>
  <si>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</si>
  <si>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</si>
  <si>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</si>
  <si>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</si>
  <si>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</si>
  <si>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</si>
  <si>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</si>
  <si>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</si>
  <si>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</si>
  <si>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</si>
  <si>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 xml:space="preserve">Тех.обслуживание узла учета теплоэнергии </t>
  </si>
  <si>
    <t xml:space="preserve">Содержание жилья и текущий ремонт,  ОПУ </t>
  </si>
  <si>
    <t>Январь 2023г.</t>
  </si>
  <si>
    <t>Февраль 2023г.</t>
  </si>
  <si>
    <t>Март 2023г.</t>
  </si>
  <si>
    <t>Апрель 2023г.</t>
  </si>
  <si>
    <t>Май 2023г.</t>
  </si>
  <si>
    <t>Июнь 2023г.</t>
  </si>
  <si>
    <t>Июль 2023г</t>
  </si>
  <si>
    <t>Август 2023г</t>
  </si>
  <si>
    <t>Сентябрь 2023г</t>
  </si>
  <si>
    <t>Октябрь 2023г</t>
  </si>
  <si>
    <t>Ноябрь 2023г</t>
  </si>
  <si>
    <t>Декабрь 2023г</t>
  </si>
  <si>
    <t>Всего:                       за  2023г.</t>
  </si>
  <si>
    <t>Возмещение расходов совета МКД</t>
  </si>
  <si>
    <t xml:space="preserve">                 ОТЧЕТ по дому Социалистическая, 48 за период 01.01.2023г. по 31.12.2023г.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</si>
</sst>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zoomScale="75" workbookViewId="0">
      <selection activeCell="B2" sqref="B1:J1048576"/>
    </sheetView>
  </sheetViews>
  <sheetFormatPr defaultRowHeight="13.2" x14ac:dyDescent="0.25"/>
  <cols>
    <col min="1" max="1" width="58.6640625" customWidth="1"/>
    <col min="2" max="2" width="13.33203125" customWidth="1"/>
    <col min="3" max="3" width="13.6640625" customWidth="1"/>
    <col min="4" max="4" width="13.88671875" customWidth="1"/>
    <col min="5" max="5" width="13.33203125" customWidth="1"/>
    <col min="6" max="6" width="13.88671875" customWidth="1"/>
    <col min="7" max="7" width="14.44140625" customWidth="1"/>
    <col min="8" max="8" width="14" customWidth="1"/>
    <col min="9" max="9" width="13.6640625" customWidth="1"/>
    <col min="10" max="13" width="14.88671875" customWidth="1"/>
    <col min="14" max="14" width="15.88671875" customWidth="1"/>
  </cols>
  <sheetData>
    <row r="1" spans="1:18" ht="20.25" customHeight="1" x14ac:dyDescent="0.35">
      <c r="A1" s="20" t="s">
        <v>41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27</v>
      </c>
      <c r="C4" s="6" t="s">
        <v>28</v>
      </c>
      <c r="D4" s="6" t="s">
        <v>29</v>
      </c>
      <c r="E4" s="6" t="s">
        <v>30</v>
      </c>
      <c r="F4" s="6" t="s">
        <v>31</v>
      </c>
      <c r="G4" s="6" t="s">
        <v>32</v>
      </c>
      <c r="H4" s="6" t="s">
        <v>33</v>
      </c>
      <c r="I4" s="6" t="s">
        <v>34</v>
      </c>
      <c r="J4" s="6" t="s">
        <v>35</v>
      </c>
      <c r="K4" s="6" t="s">
        <v>36</v>
      </c>
      <c r="L4" s="6" t="s">
        <v>37</v>
      </c>
      <c r="M4" s="6" t="s">
        <v>38</v>
      </c>
      <c r="N4" s="6" t="s">
        <v>39</v>
      </c>
    </row>
    <row r="5" spans="1:18" ht="23.25" customHeight="1" thickBot="1" x14ac:dyDescent="0.3">
      <c r="A5" s="7" t="s">
        <v>15</v>
      </c>
      <c r="B5" s="8">
        <v>-363126.98</v>
      </c>
      <c r="C5" s="8">
        <f t="shared" ref="C5:C6" si="0">B39</f>
        <v>-357185.52189999999</v>
      </c>
      <c r="D5" s="8">
        <f t="shared" ref="D5" si="1">C39</f>
        <v>-347119.48563000001</v>
      </c>
      <c r="E5" s="8">
        <f t="shared" ref="E5" si="2">D39</f>
        <v>-331735.18854</v>
      </c>
      <c r="F5" s="8">
        <f t="shared" ref="F5" si="3">E39</f>
        <v>-481425.76993000001</v>
      </c>
      <c r="G5" s="8">
        <f t="shared" ref="G5" si="4">F39</f>
        <v>-568831.31429000001</v>
      </c>
      <c r="H5" s="8">
        <f t="shared" ref="H5:H6" si="5">G39</f>
        <v>-594331.97401999997</v>
      </c>
      <c r="I5" s="8">
        <f t="shared" ref="I5:I6" si="6">H39</f>
        <v>-626150.65754999989</v>
      </c>
      <c r="J5" s="8">
        <f t="shared" ref="J5:J6" si="7">I39</f>
        <v>-604009.68255999987</v>
      </c>
      <c r="K5" s="8">
        <f t="shared" ref="K5:K6" si="8">J39</f>
        <v>-611533.62785999989</v>
      </c>
      <c r="L5" s="8">
        <f t="shared" ref="L5:L6" si="9">K39</f>
        <v>-618851.45680999989</v>
      </c>
      <c r="M5" s="8">
        <f t="shared" ref="M5:M6" si="10">L39</f>
        <v>-616639.28188999987</v>
      </c>
      <c r="N5" s="8">
        <f>B5</f>
        <v>-363126.98</v>
      </c>
    </row>
    <row r="6" spans="1:18" ht="21" customHeight="1" thickBot="1" x14ac:dyDescent="0.3">
      <c r="A6" s="7" t="s">
        <v>13</v>
      </c>
      <c r="B6" s="8">
        <v>-141190.88</v>
      </c>
      <c r="C6" s="8">
        <f t="shared" si="0"/>
        <v>-152171.62</v>
      </c>
      <c r="D6" s="8">
        <f t="shared" ref="D6" si="11">C40</f>
        <v>-164173.65999999997</v>
      </c>
      <c r="E6" s="8">
        <f t="shared" ref="E6" si="12">D40</f>
        <v>-160737.13999999996</v>
      </c>
      <c r="F6" s="8">
        <f t="shared" ref="F6" si="13">E40</f>
        <v>-167755.63999999996</v>
      </c>
      <c r="G6" s="8">
        <f t="shared" ref="G6" si="14">F40</f>
        <v>-170088.28999999998</v>
      </c>
      <c r="H6" s="8">
        <f t="shared" si="5"/>
        <v>-180797.67999999996</v>
      </c>
      <c r="I6" s="8">
        <f t="shared" si="6"/>
        <v>-179221.49999999994</v>
      </c>
      <c r="J6" s="8">
        <f t="shared" si="7"/>
        <v>-179229.31999999995</v>
      </c>
      <c r="K6" s="8">
        <f t="shared" si="8"/>
        <v>-178953.98999999993</v>
      </c>
      <c r="L6" s="8">
        <f t="shared" si="9"/>
        <v>-189879.2099999999</v>
      </c>
      <c r="M6" s="8">
        <f t="shared" si="10"/>
        <v>-203589.87999999989</v>
      </c>
      <c r="N6" s="8">
        <f>B6</f>
        <v>-141190.88</v>
      </c>
    </row>
    <row r="7" spans="1:18" ht="20.25" customHeight="1" thickBot="1" x14ac:dyDescent="0.3">
      <c r="A7" s="9" t="s">
        <v>12</v>
      </c>
      <c r="B7" s="10">
        <f t="shared" ref="B7:M7" si="15">SUM(B8:B14)</f>
        <v>75353.7</v>
      </c>
      <c r="C7" s="10">
        <f t="shared" si="15"/>
        <v>77208.81</v>
      </c>
      <c r="D7" s="10">
        <f t="shared" si="15"/>
        <v>73715.27</v>
      </c>
      <c r="E7" s="10">
        <f t="shared" si="15"/>
        <v>78075.63</v>
      </c>
      <c r="F7" s="10">
        <f t="shared" si="15"/>
        <v>74191.62</v>
      </c>
      <c r="G7" s="10">
        <f t="shared" si="15"/>
        <v>76429.309999999983</v>
      </c>
      <c r="H7" s="10">
        <f t="shared" si="15"/>
        <v>78423.209999999992</v>
      </c>
      <c r="I7" s="10">
        <f t="shared" si="15"/>
        <v>77144.37</v>
      </c>
      <c r="J7" s="10">
        <f t="shared" si="15"/>
        <v>72645.799999999988</v>
      </c>
      <c r="K7" s="10">
        <f t="shared" si="15"/>
        <v>76943.349999999991</v>
      </c>
      <c r="L7" s="10">
        <f t="shared" si="15"/>
        <v>79138.059999999983</v>
      </c>
      <c r="M7" s="10">
        <f t="shared" si="15"/>
        <v>81825.889999999985</v>
      </c>
      <c r="N7" s="10">
        <f>SUM(B7:M7)</f>
        <v>921095.0199999999</v>
      </c>
    </row>
    <row r="8" spans="1:18" ht="24.75" customHeight="1" thickBot="1" x14ac:dyDescent="0.3">
      <c r="A8" s="4" t="s">
        <v>26</v>
      </c>
      <c r="B8" s="11">
        <f>67068.05+949.4</f>
        <v>68017.45</v>
      </c>
      <c r="C8" s="11">
        <f>67068.05+949.4</f>
        <v>68017.45</v>
      </c>
      <c r="D8" s="11">
        <f>67068.05+949.4</f>
        <v>68017.45</v>
      </c>
      <c r="E8" s="11">
        <f>67068.05+949.4</f>
        <v>68017.45</v>
      </c>
      <c r="F8" s="11">
        <f>67068.05+949.4</f>
        <v>68017.45</v>
      </c>
      <c r="G8" s="11">
        <f t="shared" ref="G8:L8" si="16">67070.03+949.43</f>
        <v>68019.459999999992</v>
      </c>
      <c r="H8" s="11">
        <f t="shared" si="16"/>
        <v>68019.459999999992</v>
      </c>
      <c r="I8" s="11">
        <f t="shared" si="16"/>
        <v>68019.459999999992</v>
      </c>
      <c r="J8" s="11">
        <f t="shared" si="16"/>
        <v>68019.459999999992</v>
      </c>
      <c r="K8" s="11">
        <f t="shared" si="16"/>
        <v>68019.459999999992</v>
      </c>
      <c r="L8" s="11">
        <f t="shared" si="16"/>
        <v>68019.459999999992</v>
      </c>
      <c r="M8" s="11">
        <f>67070.03+949.43</f>
        <v>68019.459999999992</v>
      </c>
      <c r="N8" s="11">
        <f>SUM(B8:M8)</f>
        <v>816223.46999999974</v>
      </c>
    </row>
    <row r="9" spans="1:18" ht="24.75" customHeight="1" thickBot="1" x14ac:dyDescent="0.3">
      <c r="A9" s="4" t="s">
        <v>16</v>
      </c>
      <c r="B9" s="11">
        <v>0</v>
      </c>
      <c r="C9" s="11">
        <v>0</v>
      </c>
      <c r="D9" s="11">
        <v>390.96</v>
      </c>
      <c r="E9" s="11">
        <v>3560.14</v>
      </c>
      <c r="F9" s="11">
        <v>1547.84</v>
      </c>
      <c r="G9" s="11">
        <v>31.92</v>
      </c>
      <c r="H9" s="11">
        <v>1988.49</v>
      </c>
      <c r="I9" s="11">
        <v>0</v>
      </c>
      <c r="J9" s="11">
        <v>0</v>
      </c>
      <c r="K9" s="11">
        <v>0</v>
      </c>
      <c r="L9" s="11">
        <v>337.78</v>
      </c>
      <c r="M9" s="11">
        <v>7590.62</v>
      </c>
      <c r="N9" s="11">
        <f t="shared" ref="N9:N14" si="17">SUM(B9:M9)</f>
        <v>15447.75</v>
      </c>
    </row>
    <row r="10" spans="1:18" ht="24.75" customHeight="1" thickBot="1" x14ac:dyDescent="0.3">
      <c r="A10" s="4" t="s">
        <v>17</v>
      </c>
      <c r="B10" s="11">
        <v>215.25</v>
      </c>
      <c r="C10" s="11">
        <v>215.25</v>
      </c>
      <c r="D10" s="11">
        <v>215.25</v>
      </c>
      <c r="E10" s="11">
        <v>215.25</v>
      </c>
      <c r="F10" s="11">
        <v>215.25</v>
      </c>
      <c r="G10" s="11">
        <v>215.25</v>
      </c>
      <c r="H10" s="11">
        <v>215.25</v>
      </c>
      <c r="I10" s="11">
        <v>215.25</v>
      </c>
      <c r="J10" s="11">
        <v>215.25</v>
      </c>
      <c r="K10" s="11">
        <v>215.25</v>
      </c>
      <c r="L10" s="11">
        <v>215.25</v>
      </c>
      <c r="M10" s="11">
        <v>215.25</v>
      </c>
      <c r="N10" s="11">
        <f t="shared" si="17"/>
        <v>2583</v>
      </c>
    </row>
    <row r="11" spans="1:18" ht="24.75" customHeight="1" thickBot="1" x14ac:dyDescent="0.3">
      <c r="A11" s="4" t="s">
        <v>18</v>
      </c>
      <c r="B11" s="11">
        <v>2709.92</v>
      </c>
      <c r="C11" s="11">
        <v>4565.03</v>
      </c>
      <c r="D11" s="11">
        <v>680.53</v>
      </c>
      <c r="E11" s="11">
        <v>1871.71</v>
      </c>
      <c r="F11" s="11">
        <v>0</v>
      </c>
      <c r="G11" s="11">
        <v>3751.59</v>
      </c>
      <c r="H11" s="11">
        <v>3788.92</v>
      </c>
      <c r="I11" s="11">
        <v>4498.57</v>
      </c>
      <c r="J11" s="11">
        <v>0</v>
      </c>
      <c r="K11" s="11">
        <v>4297.55</v>
      </c>
      <c r="L11" s="11">
        <v>6154.48</v>
      </c>
      <c r="M11" s="11">
        <v>1589.47</v>
      </c>
      <c r="N11" s="11">
        <f t="shared" si="17"/>
        <v>33907.769999999997</v>
      </c>
    </row>
    <row r="12" spans="1:18" ht="24.75" customHeight="1" thickBot="1" x14ac:dyDescent="0.3">
      <c r="A12" s="4" t="s">
        <v>40</v>
      </c>
      <c r="B12" s="11">
        <v>3696</v>
      </c>
      <c r="C12" s="11">
        <v>3696</v>
      </c>
      <c r="D12" s="11">
        <v>3696</v>
      </c>
      <c r="E12" s="11">
        <v>3696</v>
      </c>
      <c r="F12" s="11">
        <v>3696</v>
      </c>
      <c r="G12" s="11">
        <v>3696</v>
      </c>
      <c r="H12" s="11">
        <v>3696</v>
      </c>
      <c r="I12" s="11">
        <v>3696</v>
      </c>
      <c r="J12" s="11">
        <v>3696</v>
      </c>
      <c r="K12" s="11">
        <v>3696</v>
      </c>
      <c r="L12" s="11">
        <v>3696</v>
      </c>
      <c r="M12" s="11">
        <v>3696</v>
      </c>
      <c r="N12" s="11">
        <f t="shared" si="17"/>
        <v>44352</v>
      </c>
    </row>
    <row r="13" spans="1:18" ht="24.75" customHeight="1" thickBot="1" x14ac:dyDescent="0.3">
      <c r="A13" s="4" t="s">
        <v>24</v>
      </c>
      <c r="B13" s="11">
        <v>415.08</v>
      </c>
      <c r="C13" s="11">
        <v>415.08</v>
      </c>
      <c r="D13" s="11">
        <v>415.08</v>
      </c>
      <c r="E13" s="11">
        <v>415.08</v>
      </c>
      <c r="F13" s="11">
        <v>415.08</v>
      </c>
      <c r="G13" s="11">
        <v>415.09</v>
      </c>
      <c r="H13" s="11">
        <v>415.09</v>
      </c>
      <c r="I13" s="11">
        <v>415.09</v>
      </c>
      <c r="J13" s="11">
        <v>415.09</v>
      </c>
      <c r="K13" s="11">
        <v>415.09</v>
      </c>
      <c r="L13" s="11">
        <v>415.09</v>
      </c>
      <c r="M13" s="11">
        <v>415.09</v>
      </c>
      <c r="N13" s="11">
        <f t="shared" si="17"/>
        <v>4981.0300000000007</v>
      </c>
    </row>
    <row r="14" spans="1:18" ht="24.75" customHeight="1" thickBot="1" x14ac:dyDescent="0.3">
      <c r="A14" s="4" t="s">
        <v>14</v>
      </c>
      <c r="B14" s="11">
        <v>300</v>
      </c>
      <c r="C14" s="11">
        <v>300</v>
      </c>
      <c r="D14" s="11">
        <v>300</v>
      </c>
      <c r="E14" s="11">
        <v>300</v>
      </c>
      <c r="F14" s="11">
        <v>300</v>
      </c>
      <c r="G14" s="11">
        <v>300</v>
      </c>
      <c r="H14" s="11">
        <v>300</v>
      </c>
      <c r="I14" s="11">
        <v>300</v>
      </c>
      <c r="J14" s="11">
        <v>300</v>
      </c>
      <c r="K14" s="11">
        <v>300</v>
      </c>
      <c r="L14" s="11">
        <v>300</v>
      </c>
      <c r="M14" s="11">
        <v>300</v>
      </c>
      <c r="N14" s="11">
        <f t="shared" si="17"/>
        <v>3600</v>
      </c>
    </row>
    <row r="15" spans="1:18" ht="20.25" customHeight="1" thickBot="1" x14ac:dyDescent="0.3">
      <c r="A15" s="12" t="s">
        <v>8</v>
      </c>
      <c r="B15" s="13">
        <f t="shared" ref="B15:M15" si="18">SUM(B16:B22)</f>
        <v>64372.959999999999</v>
      </c>
      <c r="C15" s="13">
        <f t="shared" si="18"/>
        <v>65206.770000000011</v>
      </c>
      <c r="D15" s="13">
        <f t="shared" si="18"/>
        <v>77151.790000000008</v>
      </c>
      <c r="E15" s="13">
        <f t="shared" si="18"/>
        <v>71057.12999999999</v>
      </c>
      <c r="F15" s="13">
        <f t="shared" si="18"/>
        <v>71858.969999999987</v>
      </c>
      <c r="G15" s="13">
        <f t="shared" si="18"/>
        <v>65719.92</v>
      </c>
      <c r="H15" s="13">
        <f t="shared" si="18"/>
        <v>79999.390000000014</v>
      </c>
      <c r="I15" s="13">
        <f t="shared" si="18"/>
        <v>77136.549999999988</v>
      </c>
      <c r="J15" s="13">
        <f t="shared" si="18"/>
        <v>72921.13</v>
      </c>
      <c r="K15" s="13">
        <f t="shared" si="18"/>
        <v>66018.13</v>
      </c>
      <c r="L15" s="13">
        <f t="shared" si="18"/>
        <v>65427.39</v>
      </c>
      <c r="M15" s="13">
        <f t="shared" si="18"/>
        <v>80641.01999999999</v>
      </c>
      <c r="N15" s="13">
        <f>SUM(B15:M15)</f>
        <v>857511.15</v>
      </c>
    </row>
    <row r="16" spans="1:18" ht="24" customHeight="1" thickBot="1" x14ac:dyDescent="0.3">
      <c r="A16" s="4" t="s">
        <v>26</v>
      </c>
      <c r="B16" s="11">
        <f>59726.72+823.66</f>
        <v>60550.380000000005</v>
      </c>
      <c r="C16" s="11">
        <f>58350.18+828.33</f>
        <v>59178.51</v>
      </c>
      <c r="D16" s="11">
        <f>65719.11+931.6</f>
        <v>66650.710000000006</v>
      </c>
      <c r="E16" s="11">
        <f>61475.12+881.03</f>
        <v>62356.15</v>
      </c>
      <c r="F16" s="11">
        <f>62075.31+895.85</f>
        <v>62971.159999999996</v>
      </c>
      <c r="G16" s="11">
        <f>58554.07+823.01</f>
        <v>59377.08</v>
      </c>
      <c r="H16" s="11">
        <f>70438.47+1085.5</f>
        <v>71523.97</v>
      </c>
      <c r="I16" s="11">
        <f>66580.34+940.89</f>
        <v>67521.23</v>
      </c>
      <c r="J16" s="11">
        <f>63726.85+911.72</f>
        <v>64638.57</v>
      </c>
      <c r="K16" s="11">
        <f>60869.3+856.07</f>
        <v>61725.37</v>
      </c>
      <c r="L16" s="11">
        <f>57314.03+809.85</f>
        <v>58123.88</v>
      </c>
      <c r="M16" s="11">
        <f>68935.73+960.45</f>
        <v>69896.179999999993</v>
      </c>
      <c r="N16" s="11">
        <f>SUM(B16:M16)</f>
        <v>764513.19</v>
      </c>
    </row>
    <row r="17" spans="1:15" ht="26.25" customHeight="1" thickBot="1" x14ac:dyDescent="0.3">
      <c r="A17" s="4" t="s">
        <v>16</v>
      </c>
      <c r="B17" s="11">
        <v>0</v>
      </c>
      <c r="C17" s="11">
        <v>0</v>
      </c>
      <c r="D17" s="11">
        <v>0</v>
      </c>
      <c r="E17" s="11">
        <v>341.29</v>
      </c>
      <c r="F17" s="11">
        <v>3072.9</v>
      </c>
      <c r="G17" s="11">
        <v>1375.47</v>
      </c>
      <c r="H17" s="11">
        <v>220.19</v>
      </c>
      <c r="I17" s="11">
        <v>1824.94</v>
      </c>
      <c r="J17" s="11">
        <v>93.12</v>
      </c>
      <c r="K17" s="11">
        <v>38.67</v>
      </c>
      <c r="L17" s="11">
        <v>7.97</v>
      </c>
      <c r="M17" s="11">
        <v>408.46</v>
      </c>
      <c r="N17" s="11">
        <f t="shared" ref="N17:N22" si="19">SUM(B17:M17)</f>
        <v>7383.0099999999993</v>
      </c>
    </row>
    <row r="18" spans="1:15" ht="26.25" customHeight="1" thickBot="1" x14ac:dyDescent="0.3">
      <c r="A18" s="4" t="s">
        <v>17</v>
      </c>
      <c r="B18" s="11">
        <v>140.71</v>
      </c>
      <c r="C18" s="11">
        <v>185.11</v>
      </c>
      <c r="D18" s="11">
        <v>207.79</v>
      </c>
      <c r="E18" s="11">
        <v>196.06</v>
      </c>
      <c r="F18" s="11">
        <v>199.12</v>
      </c>
      <c r="G18" s="11">
        <v>187.84</v>
      </c>
      <c r="H18" s="11">
        <v>225.61</v>
      </c>
      <c r="I18" s="11">
        <v>213.61</v>
      </c>
      <c r="J18" s="11">
        <v>204.47</v>
      </c>
      <c r="K18" s="11">
        <v>195.55</v>
      </c>
      <c r="L18" s="11">
        <v>183.9</v>
      </c>
      <c r="M18" s="11">
        <v>220.12</v>
      </c>
      <c r="N18" s="11">
        <f t="shared" si="19"/>
        <v>2359.8900000000003</v>
      </c>
    </row>
    <row r="19" spans="1:15" ht="26.25" customHeight="1" thickBot="1" x14ac:dyDescent="0.3">
      <c r="A19" s="4" t="s">
        <v>18</v>
      </c>
      <c r="B19" s="11">
        <v>115.03</v>
      </c>
      <c r="C19" s="11">
        <v>2284.8000000000002</v>
      </c>
      <c r="D19" s="11">
        <v>4253.0600000000004</v>
      </c>
      <c r="E19" s="11">
        <v>751.45</v>
      </c>
      <c r="F19" s="11">
        <v>1766.4</v>
      </c>
      <c r="G19" s="11">
        <v>85.4</v>
      </c>
      <c r="H19" s="11">
        <v>3541.25</v>
      </c>
      <c r="I19" s="11">
        <v>3521.68</v>
      </c>
      <c r="J19" s="11">
        <v>4033.36</v>
      </c>
      <c r="K19" s="11">
        <v>355.55</v>
      </c>
      <c r="L19" s="11">
        <v>3536.24</v>
      </c>
      <c r="M19" s="11">
        <v>5962.31</v>
      </c>
      <c r="N19" s="11">
        <f t="shared" si="19"/>
        <v>30206.530000000002</v>
      </c>
    </row>
    <row r="20" spans="1:15" ht="26.25" customHeight="1" thickBot="1" x14ac:dyDescent="0.3">
      <c r="A20" s="4" t="s">
        <v>40</v>
      </c>
      <c r="B20" s="11">
        <v>3199.7</v>
      </c>
      <c r="C20" s="11">
        <v>3195.8</v>
      </c>
      <c r="D20" s="11">
        <v>3537.6</v>
      </c>
      <c r="E20" s="11">
        <v>3432</v>
      </c>
      <c r="F20" s="11">
        <v>3466.53</v>
      </c>
      <c r="G20" s="11">
        <v>3431.99</v>
      </c>
      <c r="H20" s="11">
        <v>4057.1</v>
      </c>
      <c r="I20" s="11">
        <v>3643.2</v>
      </c>
      <c r="J20" s="11">
        <v>3557.37</v>
      </c>
      <c r="K20" s="11">
        <v>3326.4</v>
      </c>
      <c r="L20" s="11">
        <v>3220.8</v>
      </c>
      <c r="M20" s="11">
        <v>3729.03</v>
      </c>
      <c r="N20" s="11">
        <f t="shared" si="19"/>
        <v>41797.520000000004</v>
      </c>
    </row>
    <row r="21" spans="1:15" ht="26.25" customHeight="1" thickBot="1" x14ac:dyDescent="0.3">
      <c r="A21" s="4" t="s">
        <v>24</v>
      </c>
      <c r="B21" s="11">
        <v>367.14</v>
      </c>
      <c r="C21" s="11">
        <v>362.55</v>
      </c>
      <c r="D21" s="11">
        <v>402.63</v>
      </c>
      <c r="E21" s="11">
        <v>380.18</v>
      </c>
      <c r="F21" s="11">
        <v>382.86</v>
      </c>
      <c r="G21" s="11">
        <v>362.14</v>
      </c>
      <c r="H21" s="11">
        <v>431.27</v>
      </c>
      <c r="I21" s="11">
        <v>411.89</v>
      </c>
      <c r="J21" s="11">
        <v>394.24</v>
      </c>
      <c r="K21" s="11">
        <v>376.59</v>
      </c>
      <c r="L21" s="11">
        <v>354.6</v>
      </c>
      <c r="M21" s="11">
        <v>424.92</v>
      </c>
      <c r="N21" s="11">
        <f t="shared" si="19"/>
        <v>4651.01</v>
      </c>
    </row>
    <row r="22" spans="1:15" ht="26.25" customHeight="1" thickBot="1" x14ac:dyDescent="0.3">
      <c r="A22" s="4" t="s">
        <v>14</v>
      </c>
      <c r="B22" s="14">
        <v>0</v>
      </c>
      <c r="C22" s="14">
        <v>0</v>
      </c>
      <c r="D22" s="14">
        <v>2100</v>
      </c>
      <c r="E22" s="14">
        <v>3600</v>
      </c>
      <c r="F22" s="14">
        <v>0</v>
      </c>
      <c r="G22" s="14">
        <v>900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1">
        <f t="shared" si="19"/>
        <v>6600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3390.7*0.6</f>
        <v>2034.4199999999998</v>
      </c>
      <c r="C24" s="11">
        <f t="shared" ref="C24:M24" si="20">3390.7*0.6</f>
        <v>2034.4199999999998</v>
      </c>
      <c r="D24" s="11">
        <f t="shared" si="20"/>
        <v>2034.4199999999998</v>
      </c>
      <c r="E24" s="11">
        <f t="shared" si="20"/>
        <v>2034.4199999999998</v>
      </c>
      <c r="F24" s="11">
        <f t="shared" si="20"/>
        <v>2034.4199999999998</v>
      </c>
      <c r="G24" s="11">
        <f t="shared" si="20"/>
        <v>2034.4199999999998</v>
      </c>
      <c r="H24" s="11">
        <f t="shared" si="20"/>
        <v>2034.4199999999998</v>
      </c>
      <c r="I24" s="11">
        <f t="shared" si="20"/>
        <v>2034.4199999999998</v>
      </c>
      <c r="J24" s="11">
        <f t="shared" si="20"/>
        <v>2034.4199999999998</v>
      </c>
      <c r="K24" s="11">
        <f t="shared" si="20"/>
        <v>2034.4199999999998</v>
      </c>
      <c r="L24" s="11">
        <f t="shared" si="20"/>
        <v>2034.4199999999998</v>
      </c>
      <c r="M24" s="11">
        <f t="shared" si="20"/>
        <v>2034.4199999999998</v>
      </c>
      <c r="N24" s="11">
        <f t="shared" ref="N24:N36" si="21">SUM(B24:M24)</f>
        <v>24413.039999999994</v>
      </c>
    </row>
    <row r="25" spans="1:15" ht="22.5" customHeight="1" thickBot="1" x14ac:dyDescent="0.3">
      <c r="A25" s="4" t="s">
        <v>2</v>
      </c>
      <c r="B25" s="11">
        <f t="shared" ref="B25:M25" si="22">3390.7*0.17</f>
        <v>576.41899999999998</v>
      </c>
      <c r="C25" s="11">
        <f t="shared" si="22"/>
        <v>576.41899999999998</v>
      </c>
      <c r="D25" s="11">
        <f t="shared" si="22"/>
        <v>576.41899999999998</v>
      </c>
      <c r="E25" s="11">
        <f t="shared" si="22"/>
        <v>576.41899999999998</v>
      </c>
      <c r="F25" s="11">
        <f t="shared" si="22"/>
        <v>576.41899999999998</v>
      </c>
      <c r="G25" s="11">
        <f t="shared" si="22"/>
        <v>576.41899999999998</v>
      </c>
      <c r="H25" s="11">
        <f t="shared" si="22"/>
        <v>576.41899999999998</v>
      </c>
      <c r="I25" s="11">
        <f t="shared" si="22"/>
        <v>576.41899999999998</v>
      </c>
      <c r="J25" s="11">
        <f t="shared" si="22"/>
        <v>576.41899999999998</v>
      </c>
      <c r="K25" s="11">
        <f t="shared" si="22"/>
        <v>576.41899999999998</v>
      </c>
      <c r="L25" s="11">
        <f t="shared" si="22"/>
        <v>576.41899999999998</v>
      </c>
      <c r="M25" s="11">
        <f t="shared" si="22"/>
        <v>576.41899999999998</v>
      </c>
      <c r="N25" s="11">
        <f t="shared" si="21"/>
        <v>6917.0279999999993</v>
      </c>
    </row>
    <row r="26" spans="1:15" ht="21" customHeight="1" thickBot="1" x14ac:dyDescent="0.3">
      <c r="A26" s="4" t="s">
        <v>3</v>
      </c>
      <c r="B26" s="11">
        <f>75053.7*2.3%</f>
        <v>1726.2350999999999</v>
      </c>
      <c r="C26" s="11">
        <f>76908.81*2.3%</f>
        <v>1768.9026299999998</v>
      </c>
      <c r="D26" s="11">
        <f>73415.27*2.3%</f>
        <v>1688.5512100000001</v>
      </c>
      <c r="E26" s="11">
        <f>77775.63*2.3%</f>
        <v>1788.8394900000001</v>
      </c>
      <c r="F26" s="11">
        <f>73891.62*2.3%</f>
        <v>1699.5072599999999</v>
      </c>
      <c r="G26" s="11">
        <f>76129.31*2.3%</f>
        <v>1750.9741299999998</v>
      </c>
      <c r="H26" s="11">
        <f>78123.21*2.3%</f>
        <v>1796.83383</v>
      </c>
      <c r="I26" s="11">
        <f>76844.37*2.3%</f>
        <v>1767.4205099999999</v>
      </c>
      <c r="J26" s="11">
        <f>72345.8*2.3%</f>
        <v>1663.9534000000001</v>
      </c>
      <c r="K26" s="11">
        <f>76643.35*2.3%</f>
        <v>1762.7970500000001</v>
      </c>
      <c r="L26" s="11">
        <f>78838.06*2.3%</f>
        <v>1813.2753799999998</v>
      </c>
      <c r="M26" s="11">
        <f>81525.89*2.3%</f>
        <v>1875.09547</v>
      </c>
      <c r="N26" s="11">
        <f t="shared" si="21"/>
        <v>21102.385460000001</v>
      </c>
    </row>
    <row r="27" spans="1:15" ht="23.25" customHeight="1" thickBot="1" x14ac:dyDescent="0.3">
      <c r="A27" s="4" t="s">
        <v>4</v>
      </c>
      <c r="B27" s="11">
        <f>64372.96*3%</f>
        <v>1931.1887999999999</v>
      </c>
      <c r="C27" s="11">
        <f>65206.77*3%</f>
        <v>1956.2030999999997</v>
      </c>
      <c r="D27" s="11">
        <f>75051.79*3%</f>
        <v>2251.5536999999999</v>
      </c>
      <c r="E27" s="11">
        <f>67457.13*3%</f>
        <v>2023.7139</v>
      </c>
      <c r="F27" s="11">
        <f>71858.97*3%</f>
        <v>2155.7691</v>
      </c>
      <c r="G27" s="11">
        <f>64819.92*3%</f>
        <v>1944.5975999999998</v>
      </c>
      <c r="H27" s="11">
        <f>79999.39*3%</f>
        <v>2399.9816999999998</v>
      </c>
      <c r="I27" s="11">
        <f>77136.55*3%</f>
        <v>2314.0965000000001</v>
      </c>
      <c r="J27" s="11">
        <f>72921.13*3%</f>
        <v>2187.6339000000003</v>
      </c>
      <c r="K27" s="11">
        <f>66018.13*3%</f>
        <v>1980.5439000000001</v>
      </c>
      <c r="L27" s="11">
        <f>65427.39*3%</f>
        <v>1962.8217</v>
      </c>
      <c r="M27" s="11">
        <f>80641.02*3%</f>
        <v>2419.2305999999999</v>
      </c>
      <c r="N27" s="11">
        <f t="shared" si="21"/>
        <v>25527.334500000001</v>
      </c>
    </row>
    <row r="28" spans="1:15" ht="23.25" customHeight="1" thickBot="1" x14ac:dyDescent="0.3">
      <c r="A28" s="4" t="s">
        <v>9</v>
      </c>
      <c r="B28" s="11">
        <f t="shared" ref="B28:M28" si="23">3390.7*9.7</f>
        <v>32889.789999999994</v>
      </c>
      <c r="C28" s="11">
        <f t="shared" si="23"/>
        <v>32889.789999999994</v>
      </c>
      <c r="D28" s="11">
        <f t="shared" si="23"/>
        <v>32889.789999999994</v>
      </c>
      <c r="E28" s="11">
        <f t="shared" si="23"/>
        <v>32889.789999999994</v>
      </c>
      <c r="F28" s="11">
        <f t="shared" si="23"/>
        <v>32889.789999999994</v>
      </c>
      <c r="G28" s="11">
        <f t="shared" si="23"/>
        <v>32889.789999999994</v>
      </c>
      <c r="H28" s="11">
        <f t="shared" si="23"/>
        <v>32889.789999999994</v>
      </c>
      <c r="I28" s="11">
        <f t="shared" si="23"/>
        <v>32889.789999999994</v>
      </c>
      <c r="J28" s="11">
        <f t="shared" si="23"/>
        <v>32889.789999999994</v>
      </c>
      <c r="K28" s="11">
        <f t="shared" si="23"/>
        <v>32889.789999999994</v>
      </c>
      <c r="L28" s="11">
        <f t="shared" si="23"/>
        <v>32889.789999999994</v>
      </c>
      <c r="M28" s="11">
        <f t="shared" si="23"/>
        <v>32889.789999999994</v>
      </c>
      <c r="N28" s="11">
        <f t="shared" si="21"/>
        <v>394677.47999999981</v>
      </c>
    </row>
    <row r="29" spans="1:15" ht="26.25" customHeight="1" thickBot="1" x14ac:dyDescent="0.3">
      <c r="A29" s="4" t="s">
        <v>19</v>
      </c>
      <c r="B29" s="11">
        <f>0+0.02</f>
        <v>0.02</v>
      </c>
      <c r="C29" s="11">
        <f>390.95+0.02</f>
        <v>390.96999999999997</v>
      </c>
      <c r="D29" s="11">
        <f>3560.07+0.01</f>
        <v>3560.0800000000004</v>
      </c>
      <c r="E29" s="11">
        <f>1547.82+0.02</f>
        <v>1547.84</v>
      </c>
      <c r="F29" s="11">
        <f>31.97+0.01</f>
        <v>31.98</v>
      </c>
      <c r="G29" s="11">
        <f>1988.5+0</f>
        <v>1988.5</v>
      </c>
      <c r="H29" s="11">
        <v>0</v>
      </c>
      <c r="I29" s="11">
        <v>0</v>
      </c>
      <c r="J29" s="11">
        <v>0</v>
      </c>
      <c r="K29" s="11">
        <f>337.89+0.02</f>
        <v>337.90999999999997</v>
      </c>
      <c r="L29" s="11">
        <f>7179.2+411.41</f>
        <v>7590.61</v>
      </c>
      <c r="M29" s="11">
        <f>15082.35+1918.78</f>
        <v>17001.13</v>
      </c>
      <c r="N29" s="11">
        <f t="shared" si="21"/>
        <v>32449.040000000001</v>
      </c>
    </row>
    <row r="30" spans="1:15" ht="26.25" customHeight="1" thickBot="1" x14ac:dyDescent="0.3">
      <c r="A30" s="4" t="s">
        <v>20</v>
      </c>
      <c r="B30" s="11">
        <v>322.8</v>
      </c>
      <c r="C30" s="11">
        <v>322.8</v>
      </c>
      <c r="D30" s="11">
        <v>322.8</v>
      </c>
      <c r="E30" s="11">
        <v>322.8</v>
      </c>
      <c r="F30" s="11">
        <v>322.8</v>
      </c>
      <c r="G30" s="11">
        <v>322.8</v>
      </c>
      <c r="H30" s="11">
        <v>322.8</v>
      </c>
      <c r="I30" s="11">
        <v>322.8</v>
      </c>
      <c r="J30" s="11">
        <v>322.8</v>
      </c>
      <c r="K30" s="11">
        <v>322.8</v>
      </c>
      <c r="L30" s="11">
        <v>322.8</v>
      </c>
      <c r="M30" s="11">
        <v>322.8</v>
      </c>
      <c r="N30" s="11">
        <f t="shared" si="21"/>
        <v>3873.6000000000008</v>
      </c>
    </row>
    <row r="31" spans="1:15" ht="26.25" customHeight="1" thickBot="1" x14ac:dyDescent="0.3">
      <c r="A31" s="4" t="s">
        <v>21</v>
      </c>
      <c r="B31" s="11">
        <v>4565</v>
      </c>
      <c r="C31" s="11">
        <v>680.6</v>
      </c>
      <c r="D31" s="11">
        <v>1871.65</v>
      </c>
      <c r="E31" s="11">
        <v>0</v>
      </c>
      <c r="F31" s="11">
        <v>3751.6</v>
      </c>
      <c r="G31" s="11">
        <v>3788.95</v>
      </c>
      <c r="H31" s="11">
        <v>4498.6000000000004</v>
      </c>
      <c r="I31" s="11">
        <v>0</v>
      </c>
      <c r="J31" s="11">
        <v>0</v>
      </c>
      <c r="K31" s="11">
        <v>6154.45</v>
      </c>
      <c r="L31" s="11">
        <v>1589.45</v>
      </c>
      <c r="M31" s="11">
        <v>5307.85</v>
      </c>
      <c r="N31" s="11">
        <f t="shared" si="21"/>
        <v>32208.15</v>
      </c>
    </row>
    <row r="32" spans="1:15" ht="26.25" customHeight="1" thickBot="1" x14ac:dyDescent="0.3">
      <c r="A32" s="4" t="s">
        <v>24</v>
      </c>
      <c r="B32" s="11">
        <v>415.25</v>
      </c>
      <c r="C32" s="11">
        <v>415.25</v>
      </c>
      <c r="D32" s="11">
        <v>415.25</v>
      </c>
      <c r="E32" s="11">
        <v>415.25</v>
      </c>
      <c r="F32" s="11">
        <v>415.25</v>
      </c>
      <c r="G32" s="11">
        <v>415.25</v>
      </c>
      <c r="H32" s="11">
        <v>415.25</v>
      </c>
      <c r="I32" s="11">
        <v>415.25</v>
      </c>
      <c r="J32" s="11">
        <v>415.25</v>
      </c>
      <c r="K32" s="11">
        <v>415.25</v>
      </c>
      <c r="L32" s="11">
        <v>415.25</v>
      </c>
      <c r="M32" s="11">
        <v>415.25</v>
      </c>
      <c r="N32" s="11">
        <f t="shared" si="21"/>
        <v>4983</v>
      </c>
    </row>
    <row r="33" spans="1:14" ht="22.5" customHeight="1" thickBot="1" x14ac:dyDescent="0.3">
      <c r="A33" s="4" t="s">
        <v>6</v>
      </c>
      <c r="B33" s="11">
        <f t="shared" ref="B33:M33" si="24">3390.7*2.97</f>
        <v>10070.379000000001</v>
      </c>
      <c r="C33" s="11">
        <f t="shared" si="24"/>
        <v>10070.379000000001</v>
      </c>
      <c r="D33" s="11">
        <f t="shared" si="24"/>
        <v>10070.379000000001</v>
      </c>
      <c r="E33" s="11">
        <f t="shared" si="24"/>
        <v>10070.379000000001</v>
      </c>
      <c r="F33" s="11">
        <f t="shared" si="24"/>
        <v>10070.379000000001</v>
      </c>
      <c r="G33" s="11">
        <f t="shared" si="24"/>
        <v>10070.379000000001</v>
      </c>
      <c r="H33" s="11">
        <f t="shared" si="24"/>
        <v>10070.379000000001</v>
      </c>
      <c r="I33" s="11">
        <f t="shared" si="24"/>
        <v>10070.379000000001</v>
      </c>
      <c r="J33" s="11">
        <f t="shared" si="24"/>
        <v>10070.379000000001</v>
      </c>
      <c r="K33" s="11">
        <f t="shared" si="24"/>
        <v>10070.379000000001</v>
      </c>
      <c r="L33" s="11">
        <f t="shared" si="24"/>
        <v>10070.379000000001</v>
      </c>
      <c r="M33" s="11">
        <f t="shared" si="24"/>
        <v>10070.379000000001</v>
      </c>
      <c r="N33" s="11">
        <f t="shared" si="21"/>
        <v>120844.54800000001</v>
      </c>
    </row>
    <row r="34" spans="1:14" ht="21.75" customHeight="1" thickBot="1" x14ac:dyDescent="0.3">
      <c r="A34" s="4" t="s">
        <v>40</v>
      </c>
      <c r="B34" s="11">
        <v>3000</v>
      </c>
      <c r="C34" s="11">
        <v>3030</v>
      </c>
      <c r="D34" s="11">
        <v>3275</v>
      </c>
      <c r="E34" s="11">
        <v>3500</v>
      </c>
      <c r="F34" s="11">
        <v>3280</v>
      </c>
      <c r="G34" s="11">
        <v>3250</v>
      </c>
      <c r="H34" s="11">
        <v>3690</v>
      </c>
      <c r="I34" s="11">
        <v>3600</v>
      </c>
      <c r="J34" s="11">
        <v>3250</v>
      </c>
      <c r="K34" s="11">
        <v>3270</v>
      </c>
      <c r="L34" s="11">
        <v>3050</v>
      </c>
      <c r="M34" s="11">
        <v>3430</v>
      </c>
      <c r="N34" s="11">
        <f t="shared" si="21"/>
        <v>39625</v>
      </c>
    </row>
    <row r="35" spans="1:14" ht="22.5" customHeight="1" thickBot="1" x14ac:dyDescent="0.3">
      <c r="A35" s="4" t="s">
        <v>25</v>
      </c>
      <c r="B35" s="11">
        <v>900</v>
      </c>
      <c r="C35" s="11">
        <v>900</v>
      </c>
      <c r="D35" s="11">
        <v>900</v>
      </c>
      <c r="E35" s="11">
        <v>900</v>
      </c>
      <c r="F35" s="11">
        <v>900</v>
      </c>
      <c r="G35" s="11">
        <v>900</v>
      </c>
      <c r="H35" s="11">
        <v>900</v>
      </c>
      <c r="I35" s="11">
        <v>900</v>
      </c>
      <c r="J35" s="11">
        <v>900</v>
      </c>
      <c r="K35" s="11">
        <v>900</v>
      </c>
      <c r="L35" s="11">
        <v>900</v>
      </c>
      <c r="M35" s="11">
        <v>900</v>
      </c>
      <c r="N35" s="11">
        <f t="shared" si="21"/>
        <v>10800</v>
      </c>
    </row>
    <row r="36" spans="1:14" ht="24" customHeight="1" thickBot="1" x14ac:dyDescent="0.3">
      <c r="A36" s="4" t="s">
        <v>10</v>
      </c>
      <c r="B36" s="11">
        <v>0</v>
      </c>
      <c r="C36" s="11">
        <f>105</f>
        <v>105</v>
      </c>
      <c r="D36" s="11">
        <f>1911.6</f>
        <v>1911.6</v>
      </c>
      <c r="E36" s="11">
        <f>164678.26</f>
        <v>164678.26</v>
      </c>
      <c r="F36" s="11">
        <f>98098+3038.6</f>
        <v>101136.6</v>
      </c>
      <c r="G36" s="11">
        <f>21450+2001+2448.9+5388.6</f>
        <v>31288.5</v>
      </c>
      <c r="H36" s="11">
        <f>15017.4+4411.3+2794.9+30000</f>
        <v>52223.600000000006</v>
      </c>
      <c r="I36" s="11">
        <f>105</f>
        <v>105</v>
      </c>
      <c r="J36" s="11">
        <f>2434+105+23595.43</f>
        <v>26134.43</v>
      </c>
      <c r="K36" s="11">
        <f>4924.3+7696.9</f>
        <v>12621.2</v>
      </c>
      <c r="L36" s="11">
        <v>0</v>
      </c>
      <c r="M36" s="11">
        <f>754.6</f>
        <v>754.6</v>
      </c>
      <c r="N36" s="11">
        <f t="shared" si="21"/>
        <v>390958.79000000004</v>
      </c>
    </row>
    <row r="37" spans="1:14" ht="22.5" customHeight="1" thickBot="1" x14ac:dyDescent="0.3">
      <c r="A37" s="9" t="s">
        <v>22</v>
      </c>
      <c r="B37" s="10">
        <f>SUM(B24:B36)</f>
        <v>58431.501899999996</v>
      </c>
      <c r="C37" s="10">
        <f t="shared" ref="C37:G37" si="25">SUM(C24:C36)</f>
        <v>55140.73373</v>
      </c>
      <c r="D37" s="10">
        <f t="shared" si="25"/>
        <v>61767.492910000001</v>
      </c>
      <c r="E37" s="10">
        <f t="shared" si="25"/>
        <v>220747.71139000001</v>
      </c>
      <c r="F37" s="10">
        <f t="shared" si="25"/>
        <v>159264.51436</v>
      </c>
      <c r="G37" s="10">
        <f t="shared" si="25"/>
        <v>91220.579729999998</v>
      </c>
      <c r="H37" s="10">
        <f t="shared" ref="H37:M37" si="26">SUM(H24:H36)</f>
        <v>111818.07352999999</v>
      </c>
      <c r="I37" s="10">
        <f t="shared" si="26"/>
        <v>54995.57501</v>
      </c>
      <c r="J37" s="10">
        <f t="shared" si="26"/>
        <v>80445.075299999997</v>
      </c>
      <c r="K37" s="10">
        <f t="shared" si="26"/>
        <v>73335.95895</v>
      </c>
      <c r="L37" s="10">
        <f t="shared" si="26"/>
        <v>63215.215079999994</v>
      </c>
      <c r="M37" s="10">
        <f t="shared" si="26"/>
        <v>77996.964070000016</v>
      </c>
      <c r="N37" s="10">
        <f>SUM(N24:N36)</f>
        <v>1108379.3959599999</v>
      </c>
    </row>
    <row r="38" spans="1:14" ht="23.25" customHeight="1" thickBot="1" x14ac:dyDescent="0.3">
      <c r="A38" s="4" t="s">
        <v>5</v>
      </c>
      <c r="B38" s="18">
        <f t="shared" ref="B38:N38" si="27">B15-B37</f>
        <v>5941.4581000000035</v>
      </c>
      <c r="C38" s="18">
        <f t="shared" si="27"/>
        <v>10066.036270000011</v>
      </c>
      <c r="D38" s="18">
        <f t="shared" si="27"/>
        <v>15384.297090000007</v>
      </c>
      <c r="E38" s="18">
        <f t="shared" si="27"/>
        <v>-149690.58139000001</v>
      </c>
      <c r="F38" s="18">
        <f t="shared" si="27"/>
        <v>-87405.544360000014</v>
      </c>
      <c r="G38" s="18">
        <f t="shared" si="27"/>
        <v>-25500.659729999999</v>
      </c>
      <c r="H38" s="18">
        <f t="shared" si="27"/>
        <v>-31818.68352999998</v>
      </c>
      <c r="I38" s="18">
        <f t="shared" si="27"/>
        <v>22140.974989999988</v>
      </c>
      <c r="J38" s="18">
        <f t="shared" si="27"/>
        <v>-7523.9452999999921</v>
      </c>
      <c r="K38" s="18">
        <f t="shared" si="27"/>
        <v>-7317.8289499999955</v>
      </c>
      <c r="L38" s="18">
        <f t="shared" si="27"/>
        <v>2212.1749200000049</v>
      </c>
      <c r="M38" s="18">
        <f t="shared" si="27"/>
        <v>2644.0559299999732</v>
      </c>
      <c r="N38" s="11">
        <f t="shared" si="27"/>
        <v>-250868.24595999985</v>
      </c>
    </row>
    <row r="39" spans="1:14" ht="23.25" customHeight="1" thickBot="1" x14ac:dyDescent="0.3">
      <c r="A39" s="4" t="s">
        <v>7</v>
      </c>
      <c r="B39" s="14">
        <f t="shared" ref="B39:N39" si="28">B5+B38</f>
        <v>-357185.52189999999</v>
      </c>
      <c r="C39" s="14">
        <f t="shared" si="28"/>
        <v>-347119.48563000001</v>
      </c>
      <c r="D39" s="14">
        <f t="shared" si="28"/>
        <v>-331735.18854</v>
      </c>
      <c r="E39" s="14">
        <f t="shared" si="28"/>
        <v>-481425.76993000001</v>
      </c>
      <c r="F39" s="14">
        <f t="shared" si="28"/>
        <v>-568831.31429000001</v>
      </c>
      <c r="G39" s="14">
        <f t="shared" si="28"/>
        <v>-594331.97401999997</v>
      </c>
      <c r="H39" s="14">
        <f t="shared" si="28"/>
        <v>-626150.65754999989</v>
      </c>
      <c r="I39" s="14">
        <f t="shared" si="28"/>
        <v>-604009.68255999987</v>
      </c>
      <c r="J39" s="14">
        <f t="shared" si="28"/>
        <v>-611533.62785999989</v>
      </c>
      <c r="K39" s="14">
        <f t="shared" si="28"/>
        <v>-618851.45680999989</v>
      </c>
      <c r="L39" s="14">
        <f t="shared" si="28"/>
        <v>-616639.28188999987</v>
      </c>
      <c r="M39" s="14">
        <f t="shared" si="28"/>
        <v>-613995.22595999995</v>
      </c>
      <c r="N39" s="14">
        <f t="shared" si="28"/>
        <v>-613995.22595999984</v>
      </c>
    </row>
    <row r="40" spans="1:14" ht="27" customHeight="1" thickBot="1" x14ac:dyDescent="0.3">
      <c r="A40" s="15" t="s">
        <v>11</v>
      </c>
      <c r="B40" s="19">
        <f t="shared" ref="B40:N40" si="29">B6+B15-B7</f>
        <v>-152171.62</v>
      </c>
      <c r="C40" s="19">
        <f t="shared" si="29"/>
        <v>-164173.65999999997</v>
      </c>
      <c r="D40" s="19">
        <f t="shared" si="29"/>
        <v>-160737.13999999996</v>
      </c>
      <c r="E40" s="19">
        <f t="shared" si="29"/>
        <v>-167755.63999999996</v>
      </c>
      <c r="F40" s="19">
        <f t="shared" si="29"/>
        <v>-170088.28999999998</v>
      </c>
      <c r="G40" s="19">
        <f t="shared" si="29"/>
        <v>-180797.67999999996</v>
      </c>
      <c r="H40" s="19">
        <f t="shared" si="29"/>
        <v>-179221.49999999994</v>
      </c>
      <c r="I40" s="19">
        <f t="shared" si="29"/>
        <v>-179229.31999999995</v>
      </c>
      <c r="J40" s="19">
        <f t="shared" si="29"/>
        <v>-178953.98999999993</v>
      </c>
      <c r="K40" s="19">
        <f t="shared" si="29"/>
        <v>-189879.2099999999</v>
      </c>
      <c r="L40" s="19">
        <f t="shared" si="29"/>
        <v>-203589.87999999989</v>
      </c>
      <c r="M40" s="19">
        <f t="shared" si="29"/>
        <v>-204774.74999999988</v>
      </c>
      <c r="N40" s="19">
        <f t="shared" si="29"/>
        <v>-204774.74999999988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2024-03-04T04:19:56Z</cp:lastPrinted>
  <dcterms:created xsi:type="dcterms:W3CDTF">2011-06-06T03:25:48Z</dcterms:created>
  <dcterms:modified xsi:type="dcterms:W3CDTF">2024-03-04T04:39:15Z</dcterms:modified>
</cp:coreProperties>
</file>