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9" i="1" l="1"/>
  <c r="L39" i="1" l="1"/>
  <c r="M32" i="1" l="1"/>
  <c r="L32" i="1"/>
  <c r="K32" i="1"/>
  <c r="N37" i="1" l="1"/>
  <c r="N38" i="1"/>
  <c r="K39" i="1" l="1"/>
  <c r="M30" i="1" l="1"/>
  <c r="M29" i="1"/>
  <c r="L30" i="1" l="1"/>
  <c r="L18" i="1"/>
  <c r="L29" i="1"/>
  <c r="K30" i="1" l="1"/>
  <c r="N24" i="1"/>
  <c r="K18" i="1"/>
  <c r="K29" i="1"/>
  <c r="N15" i="1"/>
  <c r="K36" i="1" l="1"/>
  <c r="L36" i="1"/>
  <c r="M36" i="1"/>
  <c r="K31" i="1"/>
  <c r="L31" i="1"/>
  <c r="M31" i="1"/>
  <c r="K28" i="1"/>
  <c r="L28" i="1"/>
  <c r="M28" i="1"/>
  <c r="K27" i="1"/>
  <c r="L27" i="1"/>
  <c r="M27" i="1"/>
  <c r="J39" i="1" l="1"/>
  <c r="J32" i="1" l="1"/>
  <c r="I32" i="1"/>
  <c r="H32" i="1"/>
  <c r="H39" i="1" l="1"/>
  <c r="H36" i="1" l="1"/>
  <c r="I36" i="1"/>
  <c r="J36" i="1"/>
  <c r="J30" i="1" l="1"/>
  <c r="J18" i="1"/>
  <c r="J29" i="1"/>
  <c r="I30" i="1" l="1"/>
  <c r="I29" i="1"/>
  <c r="H30" i="1" l="1"/>
  <c r="H18" i="1"/>
  <c r="H29" i="1"/>
  <c r="H31" i="1" l="1"/>
  <c r="I31" i="1"/>
  <c r="J31" i="1"/>
  <c r="H28" i="1"/>
  <c r="I28" i="1"/>
  <c r="J28" i="1"/>
  <c r="H27" i="1"/>
  <c r="I27" i="1"/>
  <c r="J27" i="1"/>
  <c r="G39" i="1" l="1"/>
  <c r="F39" i="1" l="1"/>
  <c r="G32" i="1" l="1"/>
  <c r="F32" i="1"/>
  <c r="E32" i="1"/>
  <c r="G30" i="1" l="1"/>
  <c r="G18" i="1"/>
  <c r="G29" i="1"/>
  <c r="F30" i="1" l="1"/>
  <c r="F18" i="1"/>
  <c r="F29" i="1"/>
  <c r="E30" i="1" l="1"/>
  <c r="E18" i="1"/>
  <c r="E29" i="1"/>
  <c r="E39" i="1" l="1"/>
  <c r="E36" i="1" l="1"/>
  <c r="F36" i="1"/>
  <c r="G36" i="1"/>
  <c r="E31" i="1"/>
  <c r="F31" i="1"/>
  <c r="G31" i="1"/>
  <c r="E28" i="1"/>
  <c r="F28" i="1"/>
  <c r="G28" i="1"/>
  <c r="E27" i="1"/>
  <c r="F27" i="1"/>
  <c r="G27" i="1"/>
  <c r="D39" i="1" l="1"/>
  <c r="C32" i="1" l="1"/>
  <c r="D32" i="1"/>
  <c r="B32" i="1"/>
  <c r="D30" i="1" l="1"/>
  <c r="D18" i="1"/>
  <c r="D29" i="1"/>
  <c r="C30" i="1" l="1"/>
  <c r="C18" i="1"/>
  <c r="C29" i="1"/>
  <c r="B30" i="1" l="1"/>
  <c r="B18" i="1"/>
  <c r="B29" i="1"/>
  <c r="C36" i="1" l="1"/>
  <c r="D36" i="1"/>
  <c r="C31" i="1"/>
  <c r="D31" i="1"/>
  <c r="C27" i="1"/>
  <c r="D27" i="1"/>
  <c r="C28" i="1"/>
  <c r="D28" i="1"/>
  <c r="B36" i="1"/>
  <c r="B31" i="1"/>
  <c r="B28" i="1"/>
  <c r="B27" i="1"/>
  <c r="N23" i="1" l="1"/>
  <c r="N14" i="1" l="1"/>
  <c r="D17" i="1" l="1"/>
  <c r="N7" i="1" l="1"/>
  <c r="N6" i="1"/>
  <c r="N25" i="1"/>
  <c r="N27" i="1" l="1"/>
  <c r="N28" i="1"/>
  <c r="N31" i="1"/>
  <c r="N32" i="1"/>
  <c r="N33" i="1"/>
  <c r="N34" i="1"/>
  <c r="N35" i="1"/>
  <c r="N19" i="1"/>
  <c r="N20" i="1"/>
  <c r="N21" i="1"/>
  <c r="N22" i="1"/>
  <c r="N18" i="1"/>
  <c r="K17" i="1"/>
  <c r="L17" i="1"/>
  <c r="M17" i="1"/>
  <c r="N10" i="1"/>
  <c r="N11" i="1"/>
  <c r="N12" i="1"/>
  <c r="N13" i="1"/>
  <c r="N16" i="1"/>
  <c r="N9" i="1"/>
  <c r="K8" i="1"/>
  <c r="L8" i="1"/>
  <c r="M8" i="1"/>
  <c r="M40" i="1" l="1"/>
  <c r="M41" i="1" s="1"/>
  <c r="L40" i="1"/>
  <c r="L41" i="1" s="1"/>
  <c r="N30" i="1"/>
  <c r="K40" i="1" l="1"/>
  <c r="K41" i="1" l="1"/>
  <c r="I17" i="1"/>
  <c r="H17" i="1"/>
  <c r="J17" i="1"/>
  <c r="H8" i="1"/>
  <c r="J8" i="1" l="1"/>
  <c r="I8" i="1"/>
  <c r="I40" i="1"/>
  <c r="I41" i="1" s="1"/>
  <c r="J40" i="1" l="1"/>
  <c r="J41" i="1" s="1"/>
  <c r="H40" i="1"/>
  <c r="G8" i="1"/>
  <c r="E8" i="1"/>
  <c r="E17" i="1"/>
  <c r="F17" i="1"/>
  <c r="G17" i="1"/>
  <c r="F8" i="1"/>
  <c r="D8" i="1"/>
  <c r="C17" i="1"/>
  <c r="C8" i="1"/>
  <c r="B17" i="1"/>
  <c r="N36" i="1" s="1"/>
  <c r="B8" i="1"/>
  <c r="G40" i="1" l="1"/>
  <c r="G41" i="1" s="1"/>
  <c r="D40" i="1"/>
  <c r="D41" i="1" s="1"/>
  <c r="N8" i="1"/>
  <c r="N17" i="1"/>
  <c r="H41" i="1"/>
  <c r="C40" i="1"/>
  <c r="C41" i="1" s="1"/>
  <c r="F40" i="1"/>
  <c r="F41" i="1" s="1"/>
  <c r="E40" i="1"/>
  <c r="B43" i="1"/>
  <c r="C7" i="1" s="1"/>
  <c r="N43" i="1" l="1"/>
  <c r="C43" i="1"/>
  <c r="D7" i="1" s="1"/>
  <c r="D43" i="1" s="1"/>
  <c r="E7" i="1" s="1"/>
  <c r="E43" i="1" s="1"/>
  <c r="N29" i="1"/>
  <c r="B40" i="1"/>
  <c r="N39" i="1" l="1"/>
  <c r="F7" i="1"/>
  <c r="B41" i="1"/>
  <c r="B42" i="1" s="1"/>
  <c r="C42" i="1" s="1"/>
  <c r="E41" i="1"/>
  <c r="N40" i="1" l="1"/>
  <c r="N41" i="1" s="1"/>
  <c r="N42" i="1" s="1"/>
  <c r="F43" i="1"/>
  <c r="G7" i="1" s="1"/>
  <c r="D42" i="1"/>
  <c r="E6" i="1" s="1"/>
  <c r="D6" i="1"/>
  <c r="C6" i="1"/>
  <c r="G43" i="1" l="1"/>
  <c r="H7" i="1" s="1"/>
  <c r="H43" i="1" s="1"/>
  <c r="I7" i="1" s="1"/>
  <c r="E42" i="1"/>
  <c r="I43" i="1" l="1"/>
  <c r="J7" i="1" s="1"/>
  <c r="F42" i="1"/>
  <c r="G42" i="1" s="1"/>
  <c r="F6" i="1"/>
  <c r="J43" i="1" l="1"/>
  <c r="K7" i="1" s="1"/>
  <c r="G6" i="1"/>
  <c r="K43" i="1" l="1"/>
  <c r="L7" i="1" s="1"/>
  <c r="H42" i="1"/>
  <c r="H6" i="1"/>
  <c r="L43" i="1" l="1"/>
  <c r="M7" i="1" s="1"/>
  <c r="M43" i="1" s="1"/>
  <c r="I42" i="1"/>
  <c r="I6" i="1"/>
  <c r="J42" i="1" l="1"/>
  <c r="J6" i="1"/>
  <c r="K42" i="1" l="1"/>
  <c r="K6" i="1"/>
  <c r="L42" i="1" l="1"/>
  <c r="L6" i="1"/>
  <c r="M42" i="1" l="1"/>
  <c r="M6" i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<sst xmlns="http://schemas.openxmlformats.org/spreadsheetml/2006/main" count="54" uniqueCount="45">
  <si>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</si>
  <si>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</si>
  <si>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</si>
  <si>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</si>
  <si>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</si>
  <si>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</si>
  <si>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</si>
  <si>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</si>
  <si>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</si>
  <si>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</si>
  <si>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</si>
  <si>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</si>
  <si>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</si>
  <si>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</si>
  <si>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</si>
  <si>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</si>
  <si>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</si>
  <si>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</si>
  <si>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</si>
  <si>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</si>
  <si>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</si>
  <si>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</si>
  <si>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</si>
  <si>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</si>
  <si>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Разина, 1/1</t>
  </si>
  <si>
    <t>Отведение сточных вод на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</si>
  <si>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</si>
  <si>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</si>
  <si>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</si>
  <si>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</si>
  <si>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</si>
  <si>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</si>
  <si>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</si>
  <si>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</si>
  <si>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</si>
  <si>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</si>
  <si>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</si>
  <si>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</si>
  <si>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</si>
  <si>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</si>
  <si>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</si>
  <si>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</si>
  <si>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01.01.2023г. по 31.12.2023г.</t>
    </r>
  </si>
  <si>
    <t>Установка ОДПУ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</si>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</sst>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topLeftCell="B29" zoomScale="75" workbookViewId="0">
      <selection activeCell="M40" sqref="M40"/>
    </sheetView>
  </sheetViews>
  <sheetFormatPr defaultRowHeight="13.2" x14ac:dyDescent="0.25"/>
  <cols>
    <col min="1" max="1" width="55" customWidth="1"/>
    <col min="2" max="2" width="14.33203125" customWidth="1"/>
    <col min="3" max="3" width="14.109375" customWidth="1"/>
    <col min="4" max="4" width="14.33203125" customWidth="1"/>
    <col min="5" max="5" width="14.44140625" customWidth="1"/>
    <col min="6" max="6" width="13.88671875" customWidth="1"/>
    <col min="7" max="7" width="14.44140625" customWidth="1"/>
    <col min="8" max="8" width="13.88671875" customWidth="1"/>
    <col min="9" max="9" width="14.44140625" customWidth="1"/>
    <col min="10" max="13" width="13.88671875" customWidth="1"/>
    <col min="14" max="14" width="15.109375" customWidth="1"/>
  </cols>
  <sheetData>
    <row r="1" spans="1:18" ht="20.25" customHeight="1" x14ac:dyDescent="0.4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20.399999999999999" x14ac:dyDescent="0.35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"/>
      <c r="P2" s="22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41</v>
      </c>
    </row>
    <row r="6" spans="1:18" ht="23.25" customHeight="1" thickBot="1" x14ac:dyDescent="0.3">
      <c r="A6" s="7" t="s">
        <v>15</v>
      </c>
      <c r="B6" s="8">
        <v>-365379.32</v>
      </c>
      <c r="C6" s="8">
        <f>B42</f>
        <v>-356283.33036000002</v>
      </c>
      <c r="D6" s="8">
        <f t="shared" ref="D6:D7" si="0">C42</f>
        <v>-346856.14285</v>
      </c>
      <c r="E6" s="8">
        <f t="shared" ref="E6:E7" si="1">D42</f>
        <v>-339240.46484000003</v>
      </c>
      <c r="F6" s="8">
        <f t="shared" ref="F6:F7" si="2">E42</f>
        <v>-337191.45683000004</v>
      </c>
      <c r="G6" s="8">
        <f t="shared" ref="G6:G7" si="3">F42</f>
        <v>-339423.33602000005</v>
      </c>
      <c r="H6" s="8">
        <f t="shared" ref="H6:H7" si="4">G42</f>
        <v>-334044.71431000007</v>
      </c>
      <c r="I6" s="8">
        <f t="shared" ref="I6:I7" si="5">H42</f>
        <v>-386197.66450000007</v>
      </c>
      <c r="J6" s="8">
        <f t="shared" ref="J6:J7" si="6">I42</f>
        <v>-379931.96889000008</v>
      </c>
      <c r="K6" s="8">
        <f t="shared" ref="K6:K7" si="7">J42</f>
        <v>-360991.52838000009</v>
      </c>
      <c r="L6" s="8">
        <f t="shared" ref="L6:L7" si="8">K42</f>
        <v>-369027.53495000012</v>
      </c>
      <c r="M6" s="8">
        <f t="shared" ref="M6:M7" si="9">L42</f>
        <v>-289551.97914000013</v>
      </c>
      <c r="N6" s="8">
        <f>B6</f>
        <v>-365379.32</v>
      </c>
    </row>
    <row r="7" spans="1:18" ht="21" customHeight="1" thickBot="1" x14ac:dyDescent="0.3">
      <c r="A7" s="7" t="s">
        <v>13</v>
      </c>
      <c r="B7" s="8">
        <v>-128710.72</v>
      </c>
      <c r="C7" s="8">
        <f>B43</f>
        <v>-133026.16000000003</v>
      </c>
      <c r="D7" s="8">
        <f t="shared" si="0"/>
        <v>-132794.61000000004</v>
      </c>
      <c r="E7" s="8">
        <f t="shared" si="1"/>
        <v>-131954.41000000003</v>
      </c>
      <c r="F7" s="8">
        <f t="shared" si="2"/>
        <v>-137025.21000000002</v>
      </c>
      <c r="G7" s="8">
        <f t="shared" si="3"/>
        <v>-140451.77000000002</v>
      </c>
      <c r="H7" s="8">
        <f t="shared" si="4"/>
        <v>-143999.36000000002</v>
      </c>
      <c r="I7" s="8">
        <f t="shared" si="5"/>
        <v>-141890.22000000003</v>
      </c>
      <c r="J7" s="8">
        <f t="shared" si="6"/>
        <v>-144917.94000000003</v>
      </c>
      <c r="K7" s="8">
        <f t="shared" si="7"/>
        <v>-130584.49000000003</v>
      </c>
      <c r="L7" s="8">
        <f t="shared" si="8"/>
        <v>-498430.67000000004</v>
      </c>
      <c r="M7" s="8">
        <f t="shared" si="9"/>
        <v>-425578.53000000009</v>
      </c>
      <c r="N7" s="8">
        <f>B7</f>
        <v>-128710.72</v>
      </c>
    </row>
    <row r="8" spans="1:18" ht="20.25" customHeight="1" thickBot="1" x14ac:dyDescent="0.3">
      <c r="A8" s="9" t="s">
        <v>12</v>
      </c>
      <c r="B8" s="10">
        <f>SUM(B9:B16)</f>
        <v>39097.520000000004</v>
      </c>
      <c r="C8" s="10">
        <f>SUM(C9:C16)</f>
        <v>34789.83</v>
      </c>
      <c r="D8" s="10">
        <f>SUM(D9:D16)</f>
        <v>34789.83</v>
      </c>
      <c r="E8" s="10">
        <f t="shared" ref="E8:M8" si="10">SUM(E9:E16)</f>
        <v>34789.83</v>
      </c>
      <c r="F8" s="10">
        <f t="shared" si="10"/>
        <v>34789.83</v>
      </c>
      <c r="G8" s="10">
        <f t="shared" si="10"/>
        <v>34789.83</v>
      </c>
      <c r="H8" s="10">
        <f t="shared" si="10"/>
        <v>34789.83</v>
      </c>
      <c r="I8" s="10">
        <f t="shared" si="10"/>
        <v>34789.83</v>
      </c>
      <c r="J8" s="10">
        <f t="shared" si="10"/>
        <v>34789.83</v>
      </c>
      <c r="K8" s="10">
        <f t="shared" si="10"/>
        <v>409047.49</v>
      </c>
      <c r="L8" s="10">
        <f t="shared" si="10"/>
        <v>37957.83</v>
      </c>
      <c r="M8" s="10">
        <f t="shared" si="10"/>
        <v>37957.83</v>
      </c>
      <c r="N8" s="10">
        <f>SUM(B8:M8)</f>
        <v>802379.31</v>
      </c>
    </row>
    <row r="9" spans="1:18" ht="24.75" customHeight="1" thickBot="1" x14ac:dyDescent="0.3">
      <c r="A9" s="4" t="s">
        <v>26</v>
      </c>
      <c r="B9" s="11">
        <v>32807.040000000001</v>
      </c>
      <c r="C9" s="11">
        <v>32807.040000000001</v>
      </c>
      <c r="D9" s="11">
        <v>32807.040000000001</v>
      </c>
      <c r="E9" s="11">
        <v>32807.040000000001</v>
      </c>
      <c r="F9" s="11">
        <v>32807.040000000001</v>
      </c>
      <c r="G9" s="11">
        <v>32807.040000000001</v>
      </c>
      <c r="H9" s="11">
        <v>32807.040000000001</v>
      </c>
      <c r="I9" s="11">
        <v>32807.040000000001</v>
      </c>
      <c r="J9" s="11">
        <v>32807.040000000001</v>
      </c>
      <c r="K9" s="11">
        <v>32807.040000000001</v>
      </c>
      <c r="L9" s="11">
        <v>32807.040000000001</v>
      </c>
      <c r="M9" s="11">
        <v>32807.040000000001</v>
      </c>
      <c r="N9" s="11">
        <f>SUM(B9:M9)</f>
        <v>393684.47999999992</v>
      </c>
    </row>
    <row r="10" spans="1:18" ht="24.75" customHeight="1" thickBot="1" x14ac:dyDescent="0.3">
      <c r="A10" s="4" t="s">
        <v>16</v>
      </c>
      <c r="B10" s="11">
        <v>1421.66</v>
      </c>
      <c r="C10" s="11">
        <v>1421.66</v>
      </c>
      <c r="D10" s="11">
        <v>1421.66</v>
      </c>
      <c r="E10" s="11">
        <v>1421.66</v>
      </c>
      <c r="F10" s="11">
        <v>1421.66</v>
      </c>
      <c r="G10" s="11">
        <v>1421.66</v>
      </c>
      <c r="H10" s="11">
        <v>1421.66</v>
      </c>
      <c r="I10" s="11">
        <v>1421.66</v>
      </c>
      <c r="J10" s="11">
        <v>1421.66</v>
      </c>
      <c r="K10" s="11">
        <v>1421.66</v>
      </c>
      <c r="L10" s="11">
        <v>1421.66</v>
      </c>
      <c r="M10" s="11">
        <v>1421.66</v>
      </c>
      <c r="N10" s="11">
        <f t="shared" ref="N10:N16" si="11">SUM(B10:M10)</f>
        <v>17059.920000000002</v>
      </c>
    </row>
    <row r="11" spans="1:18" ht="21.75" customHeight="1" thickBot="1" x14ac:dyDescent="0.3">
      <c r="A11" s="4" t="s">
        <v>17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1"/>
        <v>0</v>
      </c>
    </row>
    <row r="12" spans="1:18" ht="22.5" customHeight="1" thickBot="1" x14ac:dyDescent="0.3">
      <c r="A12" s="4" t="s">
        <v>18</v>
      </c>
      <c r="B12" s="11">
        <v>4307.6899999999996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si="11"/>
        <v>4307.6899999999996</v>
      </c>
    </row>
    <row r="13" spans="1:18" ht="22.5" customHeight="1" thickBot="1" x14ac:dyDescent="0.3">
      <c r="A13" s="4" t="s">
        <v>25</v>
      </c>
      <c r="B13" s="11">
        <v>461.13</v>
      </c>
      <c r="C13" s="11">
        <v>461.13</v>
      </c>
      <c r="D13" s="11">
        <v>461.13</v>
      </c>
      <c r="E13" s="11">
        <v>461.13</v>
      </c>
      <c r="F13" s="11">
        <v>461.13</v>
      </c>
      <c r="G13" s="11">
        <v>461.13</v>
      </c>
      <c r="H13" s="11">
        <v>461.13</v>
      </c>
      <c r="I13" s="11">
        <v>461.13</v>
      </c>
      <c r="J13" s="11">
        <v>461.13</v>
      </c>
      <c r="K13" s="11">
        <v>461.13</v>
      </c>
      <c r="L13" s="11">
        <v>461.13</v>
      </c>
      <c r="M13" s="11">
        <v>461.13</v>
      </c>
      <c r="N13" s="11">
        <f t="shared" si="11"/>
        <v>5533.56</v>
      </c>
    </row>
    <row r="14" spans="1:18" ht="22.5" customHeight="1" thickBot="1" x14ac:dyDescent="0.3">
      <c r="A14" s="4" t="s">
        <v>43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371089.66</v>
      </c>
      <c r="L14" s="11">
        <v>0</v>
      </c>
      <c r="M14" s="11">
        <v>0</v>
      </c>
      <c r="N14" s="11">
        <f t="shared" si="11"/>
        <v>371089.66</v>
      </c>
    </row>
    <row r="15" spans="1:18" ht="22.5" customHeight="1" thickBot="1" x14ac:dyDescent="0.3">
      <c r="A15" s="4" t="s">
        <v>44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3168</v>
      </c>
      <c r="L15" s="11">
        <v>3168</v>
      </c>
      <c r="M15" s="11">
        <v>3168</v>
      </c>
      <c r="N15" s="11">
        <f t="shared" si="11"/>
        <v>9504</v>
      </c>
    </row>
    <row r="16" spans="1:18" ht="32.4" customHeight="1" thickBot="1" x14ac:dyDescent="0.3">
      <c r="A16" s="4" t="s">
        <v>14</v>
      </c>
      <c r="B16" s="11">
        <v>100</v>
      </c>
      <c r="C16" s="11">
        <v>100</v>
      </c>
      <c r="D16" s="11">
        <v>100</v>
      </c>
      <c r="E16" s="11">
        <v>100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  <c r="L16" s="11">
        <v>100</v>
      </c>
      <c r="M16" s="11">
        <v>100</v>
      </c>
      <c r="N16" s="11">
        <f t="shared" si="11"/>
        <v>1200</v>
      </c>
    </row>
    <row r="17" spans="1:15" ht="20.25" customHeight="1" thickBot="1" x14ac:dyDescent="0.3">
      <c r="A17" s="12" t="s">
        <v>8</v>
      </c>
      <c r="B17" s="13">
        <f>SUM(B18:B25)</f>
        <v>34782.079999999994</v>
      </c>
      <c r="C17" s="13">
        <f>SUM(C18:C25)</f>
        <v>35021.379999999997</v>
      </c>
      <c r="D17" s="13">
        <f>SUM(D18:D25)</f>
        <v>35630.03</v>
      </c>
      <c r="E17" s="13">
        <f t="shared" ref="E17:M17" si="12">SUM(E18:E25)</f>
        <v>29719.03</v>
      </c>
      <c r="F17" s="13">
        <f t="shared" si="12"/>
        <v>31363.269999999997</v>
      </c>
      <c r="G17" s="13">
        <f t="shared" si="12"/>
        <v>31242.240000000002</v>
      </c>
      <c r="H17" s="13">
        <f t="shared" si="12"/>
        <v>36898.97</v>
      </c>
      <c r="I17" s="13">
        <f t="shared" si="12"/>
        <v>31762.11</v>
      </c>
      <c r="J17" s="13">
        <f t="shared" si="12"/>
        <v>49123.28</v>
      </c>
      <c r="K17" s="13">
        <f t="shared" si="12"/>
        <v>41201.30999999999</v>
      </c>
      <c r="L17" s="13">
        <f t="shared" si="12"/>
        <v>110809.97</v>
      </c>
      <c r="M17" s="13">
        <f t="shared" si="12"/>
        <v>82894.7</v>
      </c>
      <c r="N17" s="13">
        <f>SUM(B17:M17)</f>
        <v>550448.37</v>
      </c>
    </row>
    <row r="18" spans="1:15" ht="24" customHeight="1" thickBot="1" x14ac:dyDescent="0.3">
      <c r="A18" s="4" t="s">
        <v>27</v>
      </c>
      <c r="B18" s="11">
        <f>27523.36-85.83+2856.19</f>
        <v>30293.719999999998</v>
      </c>
      <c r="C18" s="11">
        <f>28946.27+550</f>
        <v>29496.27</v>
      </c>
      <c r="D18" s="11">
        <f>33137.17-429.15+550</f>
        <v>33258.019999999997</v>
      </c>
      <c r="E18" s="11">
        <f>27456.71+562.45</f>
        <v>28019.16</v>
      </c>
      <c r="F18" s="11">
        <f>29366.27+200</f>
        <v>29566.27</v>
      </c>
      <c r="G18" s="11">
        <f>29351.58+100</f>
        <v>29451.58</v>
      </c>
      <c r="H18" s="11">
        <f>34073.35+569.58</f>
        <v>34642.93</v>
      </c>
      <c r="I18" s="11">
        <v>29941.98</v>
      </c>
      <c r="J18" s="11">
        <f>44507.41+1606.45</f>
        <v>46113.86</v>
      </c>
      <c r="K18" s="11">
        <f>37727.86+1112.45</f>
        <v>38840.31</v>
      </c>
      <c r="L18" s="11">
        <f>27219.67-85.83</f>
        <v>27133.839999999997</v>
      </c>
      <c r="M18" s="11">
        <v>31784.79</v>
      </c>
      <c r="N18" s="11">
        <f>SUM(B18:M18)</f>
        <v>388542.73000000004</v>
      </c>
    </row>
    <row r="19" spans="1:15" ht="26.25" customHeight="1" thickBot="1" x14ac:dyDescent="0.3">
      <c r="A19" s="4" t="s">
        <v>16</v>
      </c>
      <c r="B19" s="11">
        <v>1190.24</v>
      </c>
      <c r="C19" s="11">
        <v>1254.81</v>
      </c>
      <c r="D19" s="11">
        <v>1432.02</v>
      </c>
      <c r="E19" s="11">
        <v>1189.6099999999999</v>
      </c>
      <c r="F19" s="11">
        <v>1272.46</v>
      </c>
      <c r="G19" s="11">
        <v>1271.8699999999999</v>
      </c>
      <c r="H19" s="11">
        <v>1476.44</v>
      </c>
      <c r="I19" s="11">
        <v>1297.53</v>
      </c>
      <c r="J19" s="11">
        <v>1928.88</v>
      </c>
      <c r="K19" s="11">
        <v>1640.7</v>
      </c>
      <c r="L19" s="11">
        <v>1175.81</v>
      </c>
      <c r="M19" s="11">
        <v>1381.09</v>
      </c>
      <c r="N19" s="11">
        <f t="shared" ref="N19:N24" si="13">SUM(B19:M19)</f>
        <v>16511.46</v>
      </c>
    </row>
    <row r="20" spans="1:15" ht="26.25" customHeight="1" thickBot="1" x14ac:dyDescent="0.3">
      <c r="A20" s="4" t="s">
        <v>17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 t="shared" si="13"/>
        <v>0</v>
      </c>
    </row>
    <row r="21" spans="1:15" ht="24" customHeight="1" thickBot="1" x14ac:dyDescent="0.3">
      <c r="A21" s="4" t="s">
        <v>18</v>
      </c>
      <c r="B21" s="11">
        <v>2812.95</v>
      </c>
      <c r="C21" s="11">
        <v>3763.78</v>
      </c>
      <c r="D21" s="11">
        <v>377.26</v>
      </c>
      <c r="E21" s="11">
        <v>24.53</v>
      </c>
      <c r="F21" s="11">
        <v>11.87</v>
      </c>
      <c r="G21" s="11">
        <v>6.29</v>
      </c>
      <c r="H21" s="11">
        <v>200.74</v>
      </c>
      <c r="I21" s="11">
        <v>1.77</v>
      </c>
      <c r="J21" s="11">
        <v>367.06</v>
      </c>
      <c r="K21" s="11">
        <v>89.46</v>
      </c>
      <c r="L21" s="11">
        <v>0.21</v>
      </c>
      <c r="M21" s="11">
        <v>0.1</v>
      </c>
      <c r="N21" s="11">
        <f t="shared" si="13"/>
        <v>7656.02</v>
      </c>
    </row>
    <row r="22" spans="1:15" ht="24" customHeight="1" thickBot="1" x14ac:dyDescent="0.3">
      <c r="A22" s="4" t="s">
        <v>25</v>
      </c>
      <c r="B22" s="11">
        <v>385.17</v>
      </c>
      <c r="C22" s="11">
        <v>406.52</v>
      </c>
      <c r="D22" s="11">
        <v>462.73</v>
      </c>
      <c r="E22" s="11">
        <v>385.73</v>
      </c>
      <c r="F22" s="11">
        <v>412.67</v>
      </c>
      <c r="G22" s="11">
        <v>412.5</v>
      </c>
      <c r="H22" s="11">
        <v>478.86</v>
      </c>
      <c r="I22" s="11">
        <v>420.83</v>
      </c>
      <c r="J22" s="11">
        <v>613.48</v>
      </c>
      <c r="K22" s="11">
        <v>530.84</v>
      </c>
      <c r="L22" s="11">
        <v>381.37</v>
      </c>
      <c r="M22" s="11">
        <v>447.94</v>
      </c>
      <c r="N22" s="11">
        <f t="shared" si="13"/>
        <v>5338.6399999999994</v>
      </c>
    </row>
    <row r="23" spans="1:15" ht="24" customHeight="1" thickBot="1" x14ac:dyDescent="0.3">
      <c r="A23" s="4" t="s">
        <v>43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79864.5</v>
      </c>
      <c r="M23" s="11">
        <v>46386.3</v>
      </c>
      <c r="N23" s="11">
        <f t="shared" si="13"/>
        <v>126250.8</v>
      </c>
    </row>
    <row r="24" spans="1:15" ht="24" customHeight="1" thickBot="1" x14ac:dyDescent="0.3">
      <c r="A24" s="4" t="s">
        <v>44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2154.2399999999998</v>
      </c>
      <c r="M24" s="11">
        <v>2794.48</v>
      </c>
      <c r="N24" s="11">
        <f t="shared" si="13"/>
        <v>4948.7199999999993</v>
      </c>
    </row>
    <row r="25" spans="1:15" ht="30.6" customHeight="1" thickBot="1" x14ac:dyDescent="0.3">
      <c r="A25" s="4" t="s">
        <v>14</v>
      </c>
      <c r="B25" s="14">
        <v>100</v>
      </c>
      <c r="C25" s="14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1">
        <f>SUM(B25:M25)</f>
        <v>1200</v>
      </c>
      <c r="O25" s="3"/>
    </row>
    <row r="26" spans="1:15" ht="21.75" customHeight="1" thickBot="1" x14ac:dyDescent="0.3">
      <c r="A26" s="15" t="s">
        <v>23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  <row r="27" spans="1:15" ht="19.5" customHeight="1" thickBot="1" x14ac:dyDescent="0.3">
      <c r="A27" s="4" t="s">
        <v>1</v>
      </c>
      <c r="B27" s="11">
        <f>1618.5*0.6</f>
        <v>971.09999999999991</v>
      </c>
      <c r="C27" s="11">
        <f t="shared" ref="C27:M27" si="14">1618.5*0.6</f>
        <v>971.09999999999991</v>
      </c>
      <c r="D27" s="11">
        <f t="shared" si="14"/>
        <v>971.09999999999991</v>
      </c>
      <c r="E27" s="11">
        <f t="shared" si="14"/>
        <v>971.09999999999991</v>
      </c>
      <c r="F27" s="11">
        <f t="shared" si="14"/>
        <v>971.09999999999991</v>
      </c>
      <c r="G27" s="11">
        <f t="shared" si="14"/>
        <v>971.09999999999991</v>
      </c>
      <c r="H27" s="11">
        <f t="shared" si="14"/>
        <v>971.09999999999991</v>
      </c>
      <c r="I27" s="11">
        <f t="shared" si="14"/>
        <v>971.09999999999991</v>
      </c>
      <c r="J27" s="11">
        <f t="shared" si="14"/>
        <v>971.09999999999991</v>
      </c>
      <c r="K27" s="11">
        <f t="shared" si="14"/>
        <v>971.09999999999991</v>
      </c>
      <c r="L27" s="11">
        <f t="shared" si="14"/>
        <v>971.09999999999991</v>
      </c>
      <c r="M27" s="11">
        <f t="shared" si="14"/>
        <v>971.09999999999991</v>
      </c>
      <c r="N27" s="11">
        <f t="shared" ref="N27:N39" si="15">SUM(B27:M27)</f>
        <v>11653.200000000003</v>
      </c>
    </row>
    <row r="28" spans="1:15" ht="22.5" customHeight="1" thickBot="1" x14ac:dyDescent="0.3">
      <c r="A28" s="4" t="s">
        <v>2</v>
      </c>
      <c r="B28" s="11">
        <f t="shared" ref="B28:M28" si="16">1618.5*0.17</f>
        <v>275.14500000000004</v>
      </c>
      <c r="C28" s="11">
        <f t="shared" si="16"/>
        <v>275.14500000000004</v>
      </c>
      <c r="D28" s="11">
        <f t="shared" si="16"/>
        <v>275.14500000000004</v>
      </c>
      <c r="E28" s="11">
        <f t="shared" si="16"/>
        <v>275.14500000000004</v>
      </c>
      <c r="F28" s="11">
        <f t="shared" si="16"/>
        <v>275.14500000000004</v>
      </c>
      <c r="G28" s="11">
        <f t="shared" si="16"/>
        <v>275.14500000000004</v>
      </c>
      <c r="H28" s="11">
        <f t="shared" si="16"/>
        <v>275.14500000000004</v>
      </c>
      <c r="I28" s="11">
        <f t="shared" si="16"/>
        <v>275.14500000000004</v>
      </c>
      <c r="J28" s="11">
        <f t="shared" si="16"/>
        <v>275.14500000000004</v>
      </c>
      <c r="K28" s="11">
        <f t="shared" si="16"/>
        <v>275.14500000000004</v>
      </c>
      <c r="L28" s="11">
        <f t="shared" si="16"/>
        <v>275.14500000000004</v>
      </c>
      <c r="M28" s="11">
        <f t="shared" si="16"/>
        <v>275.14500000000004</v>
      </c>
      <c r="N28" s="11">
        <f t="shared" si="15"/>
        <v>3301.7400000000002</v>
      </c>
    </row>
    <row r="29" spans="1:15" ht="21" customHeight="1" thickBot="1" x14ac:dyDescent="0.3">
      <c r="A29" s="4" t="s">
        <v>3</v>
      </c>
      <c r="B29" s="11">
        <f>38997.52*2.3%</f>
        <v>896.94295999999986</v>
      </c>
      <c r="C29" s="11">
        <f t="shared" ref="C29:H29" si="17">34689.83*2.3%</f>
        <v>797.86608999999999</v>
      </c>
      <c r="D29" s="11">
        <f t="shared" si="17"/>
        <v>797.86608999999999</v>
      </c>
      <c r="E29" s="11">
        <f t="shared" si="17"/>
        <v>797.86608999999999</v>
      </c>
      <c r="F29" s="11">
        <f t="shared" si="17"/>
        <v>797.86608999999999</v>
      </c>
      <c r="G29" s="11">
        <f t="shared" si="17"/>
        <v>797.86608999999999</v>
      </c>
      <c r="H29" s="11">
        <f t="shared" si="17"/>
        <v>797.86608999999999</v>
      </c>
      <c r="I29" s="11">
        <f>34689.83*2.3%</f>
        <v>797.86608999999999</v>
      </c>
      <c r="J29" s="11">
        <f>34689.83*2.3%</f>
        <v>797.86608999999999</v>
      </c>
      <c r="K29" s="11">
        <f>408947.49*2.3%</f>
        <v>9405.7922699999999</v>
      </c>
      <c r="L29" s="11">
        <f>37857.83*2.3%</f>
        <v>870.73009000000002</v>
      </c>
      <c r="M29" s="11">
        <f>37857.83*2.3%</f>
        <v>870.73009000000002</v>
      </c>
      <c r="N29" s="11">
        <f t="shared" si="15"/>
        <v>18427.12413</v>
      </c>
    </row>
    <row r="30" spans="1:15" ht="23.25" customHeight="1" thickBot="1" x14ac:dyDescent="0.3">
      <c r="A30" s="4" t="s">
        <v>4</v>
      </c>
      <c r="B30" s="11">
        <f>34682.08*3%</f>
        <v>1040.4624000000001</v>
      </c>
      <c r="C30" s="11">
        <f>34921.38*3%</f>
        <v>1047.6414</v>
      </c>
      <c r="D30" s="11">
        <f>35530.03*3%</f>
        <v>1065.9008999999999</v>
      </c>
      <c r="E30" s="11">
        <f>29619.03*3%</f>
        <v>888.57089999999994</v>
      </c>
      <c r="F30" s="11">
        <f>31263.27*3%</f>
        <v>937.8981</v>
      </c>
      <c r="G30" s="11">
        <f>31142.24*3%</f>
        <v>934.2672</v>
      </c>
      <c r="H30" s="11">
        <f>36798.97*3%</f>
        <v>1103.9691</v>
      </c>
      <c r="I30" s="11">
        <f>31662.11*3%</f>
        <v>949.86329999999998</v>
      </c>
      <c r="J30" s="11">
        <f>49023.28*3%</f>
        <v>1470.6984</v>
      </c>
      <c r="K30" s="11">
        <f>41101.31*3%</f>
        <v>1233.0392999999999</v>
      </c>
      <c r="L30" s="11">
        <f>110709.97*3%</f>
        <v>3321.2990999999997</v>
      </c>
      <c r="M30" s="11">
        <f>82794.7*3%</f>
        <v>2483.8409999999999</v>
      </c>
      <c r="N30" s="11">
        <f t="shared" si="15"/>
        <v>16477.451099999998</v>
      </c>
    </row>
    <row r="31" spans="1:15" ht="23.25" customHeight="1" thickBot="1" x14ac:dyDescent="0.3">
      <c r="A31" s="4" t="s">
        <v>9</v>
      </c>
      <c r="B31" s="11">
        <f t="shared" ref="B31:M31" si="18">1618.5*9.7</f>
        <v>15699.449999999999</v>
      </c>
      <c r="C31" s="11">
        <f t="shared" si="18"/>
        <v>15699.449999999999</v>
      </c>
      <c r="D31" s="11">
        <f t="shared" si="18"/>
        <v>15699.449999999999</v>
      </c>
      <c r="E31" s="11">
        <f t="shared" si="18"/>
        <v>15699.449999999999</v>
      </c>
      <c r="F31" s="11">
        <f t="shared" si="18"/>
        <v>15699.449999999999</v>
      </c>
      <c r="G31" s="11">
        <f t="shared" si="18"/>
        <v>15699.449999999999</v>
      </c>
      <c r="H31" s="11">
        <f t="shared" si="18"/>
        <v>15699.449999999999</v>
      </c>
      <c r="I31" s="11">
        <f t="shared" si="18"/>
        <v>15699.449999999999</v>
      </c>
      <c r="J31" s="11">
        <f t="shared" si="18"/>
        <v>15699.449999999999</v>
      </c>
      <c r="K31" s="11">
        <f t="shared" si="18"/>
        <v>15699.449999999999</v>
      </c>
      <c r="L31" s="11">
        <f t="shared" si="18"/>
        <v>15699.449999999999</v>
      </c>
      <c r="M31" s="11">
        <f t="shared" si="18"/>
        <v>15699.449999999999</v>
      </c>
      <c r="N31" s="11">
        <f>SUM(B31:M31)</f>
        <v>188393.40000000002</v>
      </c>
    </row>
    <row r="32" spans="1:15" ht="26.25" customHeight="1" thickBot="1" x14ac:dyDescent="0.3">
      <c r="A32" s="4" t="s">
        <v>19</v>
      </c>
      <c r="B32" s="11">
        <f>1271.87+149.73</f>
        <v>1421.6</v>
      </c>
      <c r="C32" s="11">
        <f t="shared" ref="C32:D32" si="19">1271.87+149.73</f>
        <v>1421.6</v>
      </c>
      <c r="D32" s="11">
        <f t="shared" si="19"/>
        <v>1421.6</v>
      </c>
      <c r="E32" s="11">
        <f>1271.87+149.73</f>
        <v>1421.6</v>
      </c>
      <c r="F32" s="11">
        <f>1271.87+149.73</f>
        <v>1421.6</v>
      </c>
      <c r="G32" s="11">
        <f>929.31+109.39</f>
        <v>1038.7</v>
      </c>
      <c r="H32" s="11">
        <f>1271.87+149.73</f>
        <v>1421.6</v>
      </c>
      <c r="I32" s="11">
        <f>1271.87+149.73</f>
        <v>1421.6</v>
      </c>
      <c r="J32" s="11">
        <f>1232.24+144.95</f>
        <v>1377.19</v>
      </c>
      <c r="K32" s="11">
        <f>1271.87+149.73</f>
        <v>1421.6</v>
      </c>
      <c r="L32" s="11">
        <f>1271.87+149.73</f>
        <v>1421.6</v>
      </c>
      <c r="M32" s="11">
        <f>1271.87+149.73</f>
        <v>1421.6</v>
      </c>
      <c r="N32" s="11">
        <f t="shared" si="15"/>
        <v>16631.89</v>
      </c>
    </row>
    <row r="33" spans="1:14" ht="26.25" customHeight="1" thickBot="1" x14ac:dyDescent="0.3">
      <c r="A33" s="4" t="s">
        <v>20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343.38</v>
      </c>
      <c r="N33" s="11">
        <f t="shared" si="15"/>
        <v>343.38</v>
      </c>
    </row>
    <row r="34" spans="1:14" ht="26.25" customHeight="1" thickBot="1" x14ac:dyDescent="0.3">
      <c r="A34" s="4" t="s">
        <v>21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 t="shared" si="15"/>
        <v>0</v>
      </c>
    </row>
    <row r="35" spans="1:14" ht="24" customHeight="1" thickBot="1" x14ac:dyDescent="0.3">
      <c r="A35" s="4" t="s">
        <v>25</v>
      </c>
      <c r="B35" s="11">
        <v>461.15</v>
      </c>
      <c r="C35" s="11">
        <v>461.15</v>
      </c>
      <c r="D35" s="11">
        <v>461.15</v>
      </c>
      <c r="E35" s="11">
        <v>461.15</v>
      </c>
      <c r="F35" s="11">
        <v>461.15</v>
      </c>
      <c r="G35" s="11">
        <v>461.15</v>
      </c>
      <c r="H35" s="11">
        <v>461.15</v>
      </c>
      <c r="I35" s="11">
        <v>461.15</v>
      </c>
      <c r="J35" s="11">
        <v>461.15</v>
      </c>
      <c r="K35" s="11">
        <v>461.15</v>
      </c>
      <c r="L35" s="11">
        <v>461.15</v>
      </c>
      <c r="M35" s="11">
        <v>461.15</v>
      </c>
      <c r="N35" s="11">
        <f t="shared" si="15"/>
        <v>5533.7999999999993</v>
      </c>
    </row>
    <row r="36" spans="1:14" ht="22.5" customHeight="1" thickBot="1" x14ac:dyDescent="0.3">
      <c r="A36" s="4" t="s">
        <v>6</v>
      </c>
      <c r="B36" s="11">
        <f t="shared" ref="B36:M36" si="20">1618.5*3.04</f>
        <v>4920.24</v>
      </c>
      <c r="C36" s="11">
        <f t="shared" si="20"/>
        <v>4920.24</v>
      </c>
      <c r="D36" s="11">
        <f t="shared" si="20"/>
        <v>4920.24</v>
      </c>
      <c r="E36" s="11">
        <f t="shared" si="20"/>
        <v>4920.24</v>
      </c>
      <c r="F36" s="11">
        <f t="shared" si="20"/>
        <v>4920.24</v>
      </c>
      <c r="G36" s="11">
        <f t="shared" si="20"/>
        <v>4920.24</v>
      </c>
      <c r="H36" s="11">
        <f t="shared" si="20"/>
        <v>4920.24</v>
      </c>
      <c r="I36" s="11">
        <f t="shared" si="20"/>
        <v>4920.24</v>
      </c>
      <c r="J36" s="11">
        <f t="shared" si="20"/>
        <v>4920.24</v>
      </c>
      <c r="K36" s="11">
        <f t="shared" si="20"/>
        <v>4920.24</v>
      </c>
      <c r="L36" s="11">
        <f t="shared" si="20"/>
        <v>4920.24</v>
      </c>
      <c r="M36" s="11">
        <f t="shared" si="20"/>
        <v>4920.24</v>
      </c>
      <c r="N36" s="11">
        <f t="shared" si="15"/>
        <v>59042.879999999983</v>
      </c>
    </row>
    <row r="37" spans="1:14" ht="23.4" hidden="1" customHeight="1" thickBot="1" x14ac:dyDescent="0.3">
      <c r="A37" s="4" t="s">
        <v>28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>
        <f t="shared" si="15"/>
        <v>0</v>
      </c>
    </row>
    <row r="38" spans="1:14" ht="23.4" customHeight="1" thickBot="1" x14ac:dyDescent="0.3">
      <c r="A38" s="4" t="s">
        <v>44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1980</v>
      </c>
      <c r="M38" s="11">
        <v>2460</v>
      </c>
      <c r="N38" s="11">
        <f t="shared" si="15"/>
        <v>4440</v>
      </c>
    </row>
    <row r="39" spans="1:14" ht="24" customHeight="1" thickBot="1" x14ac:dyDescent="0.3">
      <c r="A39" s="4" t="s">
        <v>10</v>
      </c>
      <c r="B39" s="11">
        <v>0</v>
      </c>
      <c r="C39" s="11">
        <v>0</v>
      </c>
      <c r="D39" s="11">
        <f>310.9+2091</f>
        <v>2401.9</v>
      </c>
      <c r="E39" s="11">
        <f>310.9+1924</f>
        <v>2234.9</v>
      </c>
      <c r="F39" s="11">
        <f>4407.9+1192.9+686.4+1823.5</f>
        <v>8110.6999999999989</v>
      </c>
      <c r="G39" s="11">
        <f>765.7</f>
        <v>765.7</v>
      </c>
      <c r="H39" s="11">
        <f>35191.4+210+28000</f>
        <v>63401.4</v>
      </c>
      <c r="I39" s="11">
        <v>0</v>
      </c>
      <c r="J39" s="11">
        <f>1202+1609+1399</f>
        <v>4210</v>
      </c>
      <c r="K39" s="11">
        <f>13559.2+1290.6</f>
        <v>14849.800000000001</v>
      </c>
      <c r="L39" s="11">
        <f>1413.7</f>
        <v>1413.7</v>
      </c>
      <c r="M39" s="11">
        <f>105+105+865.5</f>
        <v>1075.5</v>
      </c>
      <c r="N39" s="11">
        <f t="shared" si="15"/>
        <v>98463.6</v>
      </c>
    </row>
    <row r="40" spans="1:14" ht="22.5" customHeight="1" thickBot="1" x14ac:dyDescent="0.3">
      <c r="A40" s="9" t="s">
        <v>22</v>
      </c>
      <c r="B40" s="10">
        <f t="shared" ref="B40:M40" si="21">SUM(B27:B39)</f>
        <v>25686.090359999995</v>
      </c>
      <c r="C40" s="10">
        <f t="shared" si="21"/>
        <v>25594.192490000001</v>
      </c>
      <c r="D40" s="10">
        <f t="shared" si="21"/>
        <v>28014.351990000003</v>
      </c>
      <c r="E40" s="10">
        <f t="shared" si="21"/>
        <v>27670.021990000001</v>
      </c>
      <c r="F40" s="10">
        <f t="shared" si="21"/>
        <v>33595.149189999996</v>
      </c>
      <c r="G40" s="10">
        <f t="shared" si="21"/>
        <v>25863.618290000002</v>
      </c>
      <c r="H40" s="10">
        <f t="shared" si="21"/>
        <v>89051.920190000004</v>
      </c>
      <c r="I40" s="10">
        <f t="shared" si="21"/>
        <v>25496.414389999998</v>
      </c>
      <c r="J40" s="10">
        <f t="shared" si="21"/>
        <v>30182.839489999998</v>
      </c>
      <c r="K40" s="10">
        <f t="shared" si="21"/>
        <v>49237.316570000003</v>
      </c>
      <c r="L40" s="10">
        <f t="shared" si="21"/>
        <v>31334.41419</v>
      </c>
      <c r="M40" s="10">
        <f t="shared" si="21"/>
        <v>30982.13609</v>
      </c>
      <c r="N40" s="10">
        <f>SUM(B40:M40)</f>
        <v>422708.46522999997</v>
      </c>
    </row>
    <row r="41" spans="1:14" ht="23.25" customHeight="1" thickBot="1" x14ac:dyDescent="0.3">
      <c r="A41" s="4" t="s">
        <v>5</v>
      </c>
      <c r="B41" s="18">
        <f t="shared" ref="B41:N41" si="22">B17-B40</f>
        <v>9095.9896399999998</v>
      </c>
      <c r="C41" s="18">
        <f t="shared" si="22"/>
        <v>9427.1875099999961</v>
      </c>
      <c r="D41" s="18">
        <f t="shared" si="22"/>
        <v>7615.678009999996</v>
      </c>
      <c r="E41" s="18">
        <f t="shared" si="22"/>
        <v>2049.0080099999977</v>
      </c>
      <c r="F41" s="18">
        <f t="shared" si="22"/>
        <v>-2231.8791899999997</v>
      </c>
      <c r="G41" s="18">
        <f t="shared" si="22"/>
        <v>5378.6217099999994</v>
      </c>
      <c r="H41" s="18">
        <f t="shared" si="22"/>
        <v>-52152.950190000003</v>
      </c>
      <c r="I41" s="18">
        <f t="shared" si="22"/>
        <v>6265.6956100000025</v>
      </c>
      <c r="J41" s="18">
        <f t="shared" si="22"/>
        <v>18940.44051</v>
      </c>
      <c r="K41" s="18">
        <f t="shared" si="22"/>
        <v>-8036.0065700000123</v>
      </c>
      <c r="L41" s="18">
        <f t="shared" si="22"/>
        <v>79475.555810000005</v>
      </c>
      <c r="M41" s="18">
        <f t="shared" si="22"/>
        <v>51912.563909999997</v>
      </c>
      <c r="N41" s="11">
        <f t="shared" si="22"/>
        <v>127739.90477000002</v>
      </c>
    </row>
    <row r="42" spans="1:14" ht="23.25" customHeight="1" thickBot="1" x14ac:dyDescent="0.3">
      <c r="A42" s="4" t="s">
        <v>7</v>
      </c>
      <c r="B42" s="14">
        <f>B6+B41</f>
        <v>-356283.33036000002</v>
      </c>
      <c r="C42" s="19">
        <f>B42+C41</f>
        <v>-346856.14285</v>
      </c>
      <c r="D42" s="19">
        <f>C42+D41</f>
        <v>-339240.46484000003</v>
      </c>
      <c r="E42" s="19">
        <f t="shared" ref="E42:M42" si="23">D42+E41</f>
        <v>-337191.45683000004</v>
      </c>
      <c r="F42" s="19">
        <f t="shared" si="23"/>
        <v>-339423.33602000005</v>
      </c>
      <c r="G42" s="19">
        <f t="shared" si="23"/>
        <v>-334044.71431000007</v>
      </c>
      <c r="H42" s="19">
        <f t="shared" si="23"/>
        <v>-386197.66450000007</v>
      </c>
      <c r="I42" s="19">
        <f t="shared" si="23"/>
        <v>-379931.96889000008</v>
      </c>
      <c r="J42" s="19">
        <f t="shared" si="23"/>
        <v>-360991.52838000009</v>
      </c>
      <c r="K42" s="19">
        <f t="shared" si="23"/>
        <v>-369027.53495000012</v>
      </c>
      <c r="L42" s="19">
        <f t="shared" si="23"/>
        <v>-289551.97914000013</v>
      </c>
      <c r="M42" s="19">
        <f t="shared" si="23"/>
        <v>-237639.41523000013</v>
      </c>
      <c r="N42" s="18">
        <f>N6+N41</f>
        <v>-237639.41522999998</v>
      </c>
    </row>
    <row r="43" spans="1:14" ht="27" customHeight="1" thickBot="1" x14ac:dyDescent="0.3">
      <c r="A43" s="15" t="s">
        <v>11</v>
      </c>
      <c r="B43" s="20">
        <f>B7+B17-B8</f>
        <v>-133026.16000000003</v>
      </c>
      <c r="C43" s="20">
        <f t="shared" ref="C43:N43" si="24">C7+C17-C8</f>
        <v>-132794.61000000004</v>
      </c>
      <c r="D43" s="20">
        <f t="shared" si="24"/>
        <v>-131954.41000000003</v>
      </c>
      <c r="E43" s="20">
        <f t="shared" si="24"/>
        <v>-137025.21000000002</v>
      </c>
      <c r="F43" s="20">
        <f t="shared" si="24"/>
        <v>-140451.77000000002</v>
      </c>
      <c r="G43" s="20">
        <f t="shared" si="24"/>
        <v>-143999.36000000002</v>
      </c>
      <c r="H43" s="20">
        <f t="shared" si="24"/>
        <v>-141890.22000000003</v>
      </c>
      <c r="I43" s="20">
        <f t="shared" si="24"/>
        <v>-144917.94000000003</v>
      </c>
      <c r="J43" s="20">
        <f t="shared" si="24"/>
        <v>-130584.49000000003</v>
      </c>
      <c r="K43" s="20">
        <f t="shared" si="24"/>
        <v>-498430.67000000004</v>
      </c>
      <c r="L43" s="20">
        <f t="shared" si="24"/>
        <v>-425578.53000000009</v>
      </c>
      <c r="M43" s="20">
        <f t="shared" si="24"/>
        <v>-380641.66000000009</v>
      </c>
      <c r="N43" s="21">
        <f t="shared" si="24"/>
        <v>-380641.66000000003</v>
      </c>
    </row>
  </sheetData>
  <mergeCells count="2">
    <mergeCell ref="A1:N1"/>
    <mergeCell ref="A2:N2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2024-03-11T07:54:56Z</cp:lastPrinted>
  <dcterms:created xsi:type="dcterms:W3CDTF">2011-06-06T03:25:48Z</dcterms:created>
  <dcterms:modified xsi:type="dcterms:W3CDTF">2024-03-11T07:56:08Z</dcterms:modified>
</cp:coreProperties>
</file>