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M38" i="1" l="1"/>
  <c r="N22" i="1"/>
  <c r="L38" i="1" l="1"/>
  <c r="M35" i="1" l="1"/>
  <c r="L35" i="1"/>
  <c r="K35" i="1" l="1"/>
  <c r="L29" i="1" l="1"/>
  <c r="K38" i="1" l="1"/>
  <c r="M27" i="1" l="1"/>
  <c r="M26" i="1"/>
  <c r="K33" i="1" l="1"/>
  <c r="L33" i="1"/>
  <c r="M33" i="1"/>
  <c r="L27" i="1" l="1"/>
  <c r="L26" i="1"/>
  <c r="K27" i="1" l="1"/>
  <c r="K16" i="1"/>
  <c r="K26" i="1"/>
  <c r="K28" i="1" l="1"/>
  <c r="L28" i="1"/>
  <c r="M28" i="1"/>
  <c r="K25" i="1"/>
  <c r="L25" i="1"/>
  <c r="M25" i="1"/>
  <c r="K24" i="1"/>
  <c r="L24" i="1"/>
  <c r="M24" i="1"/>
  <c r="J38" i="1" l="1"/>
  <c r="J29" i="1" l="1"/>
  <c r="I29" i="1"/>
  <c r="J35" i="1" l="1"/>
  <c r="I35" i="1" l="1"/>
  <c r="H35" i="1"/>
  <c r="I33" i="1" l="1"/>
  <c r="J33" i="1"/>
  <c r="H33" i="1"/>
  <c r="G33" i="1"/>
  <c r="J27" i="1" l="1"/>
  <c r="J26" i="1"/>
  <c r="I27" i="1" l="1"/>
  <c r="I26" i="1"/>
  <c r="H38" i="1" l="1"/>
  <c r="H27" i="1" l="1"/>
  <c r="H26" i="1"/>
  <c r="H28" i="1" l="1"/>
  <c r="I28" i="1"/>
  <c r="J28" i="1"/>
  <c r="H25" i="1"/>
  <c r="I25" i="1"/>
  <c r="J25" i="1"/>
  <c r="H24" i="1"/>
  <c r="I24" i="1"/>
  <c r="J24" i="1"/>
  <c r="G38" i="1" l="1"/>
  <c r="G35" i="1" l="1"/>
  <c r="F35" i="1" l="1"/>
  <c r="E38" i="1" l="1"/>
  <c r="G29" i="1" l="1"/>
  <c r="G27" i="1" l="1"/>
  <c r="G26" i="1"/>
  <c r="F27" i="1" l="1"/>
  <c r="F26" i="1"/>
  <c r="E27" i="1" l="1"/>
  <c r="E26" i="1"/>
  <c r="E35" i="1" l="1"/>
  <c r="E33" i="1"/>
  <c r="F33" i="1"/>
  <c r="E28" i="1"/>
  <c r="F28" i="1"/>
  <c r="G28" i="1"/>
  <c r="E25" i="1"/>
  <c r="F25" i="1"/>
  <c r="G25" i="1"/>
  <c r="E24" i="1"/>
  <c r="F24" i="1"/>
  <c r="G24" i="1"/>
  <c r="D38" i="1" l="1"/>
  <c r="C38" i="1" l="1"/>
  <c r="D35" i="1" l="1"/>
  <c r="C35" i="1" l="1"/>
  <c r="D27" i="1" l="1"/>
  <c r="D26" i="1"/>
  <c r="C27" i="1" l="1"/>
  <c r="C26" i="1"/>
  <c r="B27" i="1" l="1"/>
  <c r="B16" i="1"/>
  <c r="B26" i="1"/>
  <c r="B38" i="1" l="1"/>
  <c r="B35" i="1" l="1"/>
  <c r="C33" i="1" l="1"/>
  <c r="D33" i="1"/>
  <c r="C28" i="1"/>
  <c r="D28" i="1"/>
  <c r="C24" i="1"/>
  <c r="D24" i="1"/>
  <c r="C25" i="1"/>
  <c r="D25" i="1"/>
  <c r="B33" i="1"/>
  <c r="B28" i="1"/>
  <c r="B25" i="1"/>
  <c r="B24" i="1"/>
  <c r="N36" i="1" l="1"/>
  <c r="N37" i="1" l="1"/>
  <c r="N38" i="1" l="1"/>
  <c r="N34" i="1" l="1"/>
  <c r="N33" i="1" l="1"/>
  <c r="N35" i="1"/>
  <c r="N14" i="1" l="1"/>
  <c r="N31" i="1" l="1"/>
  <c r="N6" i="1"/>
  <c r="N5" i="1"/>
  <c r="M15" i="1" l="1"/>
  <c r="K7" i="1"/>
  <c r="N24" i="1"/>
  <c r="N25" i="1"/>
  <c r="N28" i="1"/>
  <c r="N29" i="1"/>
  <c r="N30" i="1"/>
  <c r="N32" i="1"/>
  <c r="N17" i="1"/>
  <c r="N18" i="1"/>
  <c r="N19" i="1"/>
  <c r="N20" i="1"/>
  <c r="N21" i="1"/>
  <c r="K15" i="1"/>
  <c r="L15" i="1"/>
  <c r="N9" i="1"/>
  <c r="N10" i="1"/>
  <c r="N11" i="1"/>
  <c r="N12" i="1"/>
  <c r="N13" i="1"/>
  <c r="L7" i="1"/>
  <c r="M7" i="1"/>
  <c r="M39" i="1" l="1"/>
  <c r="M40" i="1" s="1"/>
  <c r="L39" i="1"/>
  <c r="L40" i="1" s="1"/>
  <c r="K39" i="1" l="1"/>
  <c r="K40" i="1" l="1"/>
  <c r="J7" i="1" l="1"/>
  <c r="I7" i="1"/>
  <c r="I15" i="1"/>
  <c r="H7" i="1" l="1"/>
  <c r="J15" i="1"/>
  <c r="I39" i="1"/>
  <c r="I40" i="1" s="1"/>
  <c r="H15" i="1"/>
  <c r="J39" i="1" l="1"/>
  <c r="H39" i="1"/>
  <c r="G7" i="1"/>
  <c r="E15" i="1"/>
  <c r="N8" i="1"/>
  <c r="E7" i="1"/>
  <c r="G15" i="1"/>
  <c r="F7" i="1"/>
  <c r="D15" i="1"/>
  <c r="D39" i="1" s="1"/>
  <c r="D40" i="1" s="1"/>
  <c r="D7" i="1"/>
  <c r="C15" i="1"/>
  <c r="C7" i="1"/>
  <c r="B15" i="1"/>
  <c r="B7" i="1"/>
  <c r="J40" i="1" l="1"/>
  <c r="G39" i="1"/>
  <c r="G40" i="1" s="1"/>
  <c r="C39" i="1"/>
  <c r="C40" i="1" s="1"/>
  <c r="N7" i="1"/>
  <c r="H40" i="1"/>
  <c r="F15" i="1"/>
  <c r="N16" i="1"/>
  <c r="N27" i="1"/>
  <c r="B42" i="1"/>
  <c r="C6" i="1" s="1"/>
  <c r="C42" i="1" s="1"/>
  <c r="D6" i="1" s="1"/>
  <c r="B39" i="1"/>
  <c r="D42" i="1" l="1"/>
  <c r="E6" i="1" s="1"/>
  <c r="E42" i="1" s="1"/>
  <c r="F6" i="1" s="1"/>
  <c r="F39" i="1"/>
  <c r="F40" i="1" s="1"/>
  <c r="N15" i="1"/>
  <c r="N26" i="1"/>
  <c r="E39" i="1"/>
  <c r="B40" i="1"/>
  <c r="B41" i="1" s="1"/>
  <c r="N39" i="1" l="1"/>
  <c r="N40" i="1" s="1"/>
  <c r="N41" i="1" s="1"/>
  <c r="N42" i="1"/>
  <c r="E40" i="1"/>
  <c r="C5" i="1"/>
  <c r="C41" i="1" s="1"/>
  <c r="D5" i="1" s="1"/>
  <c r="D41" i="1" l="1"/>
  <c r="E5" i="1" s="1"/>
  <c r="F42" i="1"/>
  <c r="G6" i="1" s="1"/>
  <c r="G42" i="1" s="1"/>
  <c r="H6" i="1" s="1"/>
  <c r="H42" i="1" l="1"/>
  <c r="I6" i="1" s="1"/>
  <c r="I42" i="1" s="1"/>
  <c r="J6" i="1" s="1"/>
  <c r="J42" i="1" s="1"/>
  <c r="E41" i="1"/>
  <c r="F5" i="1" s="1"/>
  <c r="F41" i="1" s="1"/>
  <c r="G5" i="1" s="1"/>
  <c r="G41" i="1" s="1"/>
  <c r="K6" i="1" l="1"/>
  <c r="K42" i="1" s="1"/>
  <c r="H5" i="1"/>
  <c r="H41" i="1" s="1"/>
  <c r="L6" i="1" l="1"/>
  <c r="L42" i="1" s="1"/>
  <c r="I5" i="1"/>
  <c r="I41" i="1" s="1"/>
  <c r="M6" i="1" l="1"/>
  <c r="M42" i="1" s="1"/>
  <c r="J5" i="1"/>
  <c r="J41" i="1" s="1"/>
  <c r="K5" i="1" l="1"/>
  <c r="K41" i="1" s="1"/>
  <c r="L5" i="1" l="1"/>
  <c r="L41" i="1" s="1"/>
  <c r="M5" i="1" l="1"/>
  <c r="M41" i="1" s="1"/>
</calcChain>
</file>

<file path=xl/sharedStrings.xml><?xml version="1.0" encoding="utf-8"?>
<sst xmlns="http://schemas.openxmlformats.org/spreadsheetml/2006/main" count="53" uniqueCount="44">
  <si>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</si>
  <si>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</si>
  <si>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</si>
  <si>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</si>
  <si>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</si>
  <si>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</si>
  <si>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</si>
  <si>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</si>
  <si>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</si>
  <si>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</si>
  <si>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</si>
  <si>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</si>
  <si>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</si>
  <si>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</si>
  <si>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</si>
  <si>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</si>
  <si>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</si>
  <si>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</si>
  <si>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</si>
  <si>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</si>
  <si>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</si>
  <si>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</si>
  <si>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</si>
  <si>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</si>
  <si>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</si>
  <si>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Комплексное обслуживание лифтов</t>
  </si>
  <si>
    <t>Отведение стоков на ОИ</t>
  </si>
  <si>
    <t>Содержание жилья и текущий ремонт,  ОПУ</t>
  </si>
  <si>
    <t xml:space="preserve">Периодическое техническое освидетельствование  лифтов 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</si>
  <si>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</si>
  <si>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</si>
  <si>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</si>
  <si>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</si>
  <si>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</si>
  <si>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</si>
  <si>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2023г.</t>
  </si>
  <si>
    <t>Август 2023г.</t>
  </si>
  <si>
    <t>Сентябрь 2023г.</t>
  </si>
  <si>
    <t>Октябрь 2023г</t>
  </si>
  <si>
    <t>Ноябрь 2023г</t>
  </si>
  <si>
    <t>Декабрь 2023г</t>
  </si>
  <si>
    <t>Всего:                       за  2023г.</t>
  </si>
  <si>
    <t>Возмещение расходов совета МКД</t>
  </si>
  <si>
    <t xml:space="preserve">                 ОТЧЕТ по дому Пугачева, 2/1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</si>
</sst>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zoomScale="75" workbookViewId="0">
      <selection activeCell="B2" sqref="B1:J1048576"/>
    </sheetView>
  </sheetViews>
  <sheetFormatPr defaultRowHeight="13.2" x14ac:dyDescent="0.25"/>
  <cols>
    <col min="1" max="1" width="58.6640625" customWidth="1"/>
    <col min="2" max="2" width="15.6640625" customWidth="1"/>
    <col min="3" max="4" width="13.88671875" customWidth="1"/>
    <col min="5" max="5" width="13.44140625" customWidth="1"/>
    <col min="6" max="6" width="14.44140625" customWidth="1"/>
    <col min="7" max="8" width="14.33203125" customWidth="1"/>
    <col min="9" max="9" width="14.5546875" customWidth="1"/>
    <col min="10" max="13" width="13.88671875" customWidth="1"/>
    <col min="14" max="14" width="18" customWidth="1"/>
  </cols>
  <sheetData>
    <row r="1" spans="1:18" ht="20.25" customHeight="1" x14ac:dyDescent="0.3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15</v>
      </c>
      <c r="B5" s="8">
        <v>-203042.4</v>
      </c>
      <c r="C5" s="8">
        <f t="shared" ref="C5" si="0">B41</f>
        <v>-176821.99916000001</v>
      </c>
      <c r="D5" s="8">
        <f t="shared" ref="D5:D6" si="1">C41</f>
        <v>-131101.55177000002</v>
      </c>
      <c r="E5" s="8">
        <f t="shared" ref="E5:E6" si="2">D41</f>
        <v>-74108.833110000007</v>
      </c>
      <c r="F5" s="8">
        <f t="shared" ref="F5:F6" si="3">E41</f>
        <v>-78862.629320000022</v>
      </c>
      <c r="G5" s="8">
        <f t="shared" ref="G5:G6" si="4">F41</f>
        <v>-42446.929870000022</v>
      </c>
      <c r="H5" s="8">
        <f t="shared" ref="H5:H6" si="5">G41</f>
        <v>-12051.804350000035</v>
      </c>
      <c r="I5" s="8">
        <f t="shared" ref="I5:I6" si="6">H41</f>
        <v>21434.304599999945</v>
      </c>
      <c r="J5" s="8">
        <f t="shared" ref="J5:J6" si="7">I41</f>
        <v>70094.130289999943</v>
      </c>
      <c r="K5" s="8">
        <f t="shared" ref="K5:K6" si="8">J41</f>
        <v>113642.34895999996</v>
      </c>
      <c r="L5" s="8">
        <f t="shared" ref="L5:L6" si="9">K41</f>
        <v>149757.87362999996</v>
      </c>
      <c r="M5" s="8">
        <f t="shared" ref="M5:M6" si="10">L41</f>
        <v>189629.87569999995</v>
      </c>
      <c r="N5" s="8">
        <f>B5</f>
        <v>-203042.4</v>
      </c>
    </row>
    <row r="6" spans="1:18" ht="21" customHeight="1" thickBot="1" x14ac:dyDescent="0.3">
      <c r="A6" s="7" t="s">
        <v>13</v>
      </c>
      <c r="B6" s="8">
        <v>-232807.34</v>
      </c>
      <c r="C6" s="8">
        <f>B42</f>
        <v>-234930.72999999998</v>
      </c>
      <c r="D6" s="8">
        <f t="shared" si="1"/>
        <v>-230232.99</v>
      </c>
      <c r="E6" s="8">
        <f t="shared" si="2"/>
        <v>-196860.99</v>
      </c>
      <c r="F6" s="8">
        <f t="shared" si="3"/>
        <v>-204669.13</v>
      </c>
      <c r="G6" s="8">
        <f t="shared" si="4"/>
        <v>-207348.15000000002</v>
      </c>
      <c r="H6" s="8">
        <f t="shared" si="5"/>
        <v>-214346.06000000006</v>
      </c>
      <c r="I6" s="8">
        <f t="shared" si="6"/>
        <v>-225220.15000000008</v>
      </c>
      <c r="J6" s="8">
        <f t="shared" si="7"/>
        <v>-229289.64000000007</v>
      </c>
      <c r="K6" s="8">
        <f t="shared" si="8"/>
        <v>-224620.24000000005</v>
      </c>
      <c r="L6" s="8">
        <f t="shared" si="9"/>
        <v>-232954.97000000003</v>
      </c>
      <c r="M6" s="8">
        <f t="shared" si="10"/>
        <v>-234382.03000000003</v>
      </c>
      <c r="N6" s="8">
        <f>B6</f>
        <v>-232807.34</v>
      </c>
    </row>
    <row r="7" spans="1:18" ht="20.25" customHeight="1" thickBot="1" x14ac:dyDescent="0.3">
      <c r="A7" s="9" t="s">
        <v>12</v>
      </c>
      <c r="B7" s="10">
        <f>SUM(B8:B14)</f>
        <v>119386.62</v>
      </c>
      <c r="C7" s="10">
        <f>SUM(C8:C14)</f>
        <v>123963.97</v>
      </c>
      <c r="D7" s="10">
        <f>SUM(D8:D14)</f>
        <v>113140.78</v>
      </c>
      <c r="E7" s="10">
        <f t="shared" ref="E7:M7" si="11">SUM(E8:E14)</f>
        <v>120643.97</v>
      </c>
      <c r="F7" s="10">
        <f t="shared" si="11"/>
        <v>115514.55</v>
      </c>
      <c r="G7" s="10">
        <f t="shared" si="11"/>
        <v>122816.26000000001</v>
      </c>
      <c r="H7" s="10">
        <f t="shared" si="11"/>
        <v>138344.75</v>
      </c>
      <c r="I7" s="10">
        <f t="shared" si="11"/>
        <v>136536.16999999998</v>
      </c>
      <c r="J7" s="10">
        <f t="shared" si="11"/>
        <v>130215.61</v>
      </c>
      <c r="K7" s="10">
        <f t="shared" si="11"/>
        <v>130579.91</v>
      </c>
      <c r="L7" s="10">
        <f t="shared" si="11"/>
        <v>132182.41</v>
      </c>
      <c r="M7" s="10">
        <f t="shared" si="11"/>
        <v>135440.65000000002</v>
      </c>
      <c r="N7" s="10">
        <f>SUM(B7:M7)</f>
        <v>1518765.65</v>
      </c>
    </row>
    <row r="8" spans="1:18" ht="24.75" customHeight="1" thickBot="1" x14ac:dyDescent="0.3">
      <c r="A8" s="4" t="s">
        <v>27</v>
      </c>
      <c r="B8" s="11">
        <v>82055.34</v>
      </c>
      <c r="C8" s="11">
        <v>82055.34</v>
      </c>
      <c r="D8" s="11">
        <v>82055.34</v>
      </c>
      <c r="E8" s="11">
        <v>82055.34</v>
      </c>
      <c r="F8" s="11">
        <v>82055.34</v>
      </c>
      <c r="G8" s="11">
        <v>82055.34</v>
      </c>
      <c r="H8" s="11">
        <v>98466.2</v>
      </c>
      <c r="I8" s="11">
        <v>98466.2</v>
      </c>
      <c r="J8" s="11">
        <v>98466.2</v>
      </c>
      <c r="K8" s="11">
        <v>98466.2</v>
      </c>
      <c r="L8" s="11">
        <v>98466.2</v>
      </c>
      <c r="M8" s="11">
        <v>98466.2</v>
      </c>
      <c r="N8" s="11">
        <f>SUM(B8:M8)</f>
        <v>1083129.2399999998</v>
      </c>
    </row>
    <row r="9" spans="1:18" ht="24.75" customHeight="1" thickBot="1" x14ac:dyDescent="0.3">
      <c r="A9" s="4" t="s">
        <v>16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4243.16</v>
      </c>
      <c r="H9" s="11">
        <v>4539.3900000000003</v>
      </c>
      <c r="I9" s="11">
        <v>0</v>
      </c>
      <c r="J9" s="11">
        <v>0</v>
      </c>
      <c r="K9" s="11">
        <v>410.28</v>
      </c>
      <c r="L9" s="11">
        <v>0</v>
      </c>
      <c r="M9" s="11">
        <v>3357.82</v>
      </c>
      <c r="N9" s="11">
        <f t="shared" ref="N9:N14" si="12">SUM(B9:M9)</f>
        <v>12550.65</v>
      </c>
    </row>
    <row r="10" spans="1:18" ht="21.75" customHeight="1" thickBot="1" x14ac:dyDescent="0.3">
      <c r="A10" s="4" t="s">
        <v>17</v>
      </c>
      <c r="B10" s="11">
        <v>325.88</v>
      </c>
      <c r="C10" s="11">
        <v>325.88</v>
      </c>
      <c r="D10" s="11">
        <v>325.88</v>
      </c>
      <c r="E10" s="11">
        <v>325.88</v>
      </c>
      <c r="F10" s="11">
        <v>325.88</v>
      </c>
      <c r="G10" s="11">
        <v>325.88</v>
      </c>
      <c r="H10" s="11">
        <v>325.88</v>
      </c>
      <c r="I10" s="11">
        <v>325.88</v>
      </c>
      <c r="J10" s="11">
        <v>325.88</v>
      </c>
      <c r="K10" s="11">
        <v>325.88</v>
      </c>
      <c r="L10" s="11">
        <v>325.88</v>
      </c>
      <c r="M10" s="11">
        <v>325.88</v>
      </c>
      <c r="N10" s="11">
        <f t="shared" si="12"/>
        <v>3910.5600000000009</v>
      </c>
    </row>
    <row r="11" spans="1:18" ht="22.5" customHeight="1" thickBot="1" x14ac:dyDescent="0.3">
      <c r="A11" s="4" t="s">
        <v>18</v>
      </c>
      <c r="B11" s="11">
        <v>6245.84</v>
      </c>
      <c r="C11" s="11">
        <v>10823.19</v>
      </c>
      <c r="D11" s="11">
        <v>0</v>
      </c>
      <c r="E11" s="11">
        <v>7503.19</v>
      </c>
      <c r="F11" s="11">
        <v>2373.77</v>
      </c>
      <c r="G11" s="11">
        <v>5432.32</v>
      </c>
      <c r="H11" s="11">
        <v>4253.72</v>
      </c>
      <c r="I11" s="11">
        <v>6984.53</v>
      </c>
      <c r="J11" s="11">
        <v>663.97</v>
      </c>
      <c r="K11" s="11">
        <v>697.17</v>
      </c>
      <c r="L11" s="11">
        <v>2709.95</v>
      </c>
      <c r="M11" s="11">
        <v>2610.37</v>
      </c>
      <c r="N11" s="11">
        <f t="shared" si="12"/>
        <v>50298.02</v>
      </c>
    </row>
    <row r="12" spans="1:18" ht="22.5" customHeight="1" thickBot="1" x14ac:dyDescent="0.3">
      <c r="A12" s="4" t="s">
        <v>26</v>
      </c>
      <c r="B12" s="11">
        <v>628.69000000000005</v>
      </c>
      <c r="C12" s="11">
        <v>628.69000000000005</v>
      </c>
      <c r="D12" s="11">
        <v>628.69000000000005</v>
      </c>
      <c r="E12" s="11">
        <v>628.69000000000005</v>
      </c>
      <c r="F12" s="11">
        <v>628.69000000000005</v>
      </c>
      <c r="G12" s="11">
        <v>628.69000000000005</v>
      </c>
      <c r="H12" s="11">
        <v>628.69000000000005</v>
      </c>
      <c r="I12" s="11">
        <v>628.69000000000005</v>
      </c>
      <c r="J12" s="11">
        <v>628.69000000000005</v>
      </c>
      <c r="K12" s="11">
        <v>628.69000000000005</v>
      </c>
      <c r="L12" s="11">
        <v>628.69000000000005</v>
      </c>
      <c r="M12" s="11">
        <v>628.69000000000005</v>
      </c>
      <c r="N12" s="11">
        <f t="shared" si="12"/>
        <v>7544.2800000000025</v>
      </c>
    </row>
    <row r="13" spans="1:18" ht="22.5" customHeight="1" thickBot="1" x14ac:dyDescent="0.3">
      <c r="A13" s="4" t="s">
        <v>42</v>
      </c>
      <c r="B13" s="11">
        <v>5780.87</v>
      </c>
      <c r="C13" s="11">
        <v>5780.87</v>
      </c>
      <c r="D13" s="11">
        <v>5780.87</v>
      </c>
      <c r="E13" s="11">
        <v>5780.87</v>
      </c>
      <c r="F13" s="11">
        <v>5780.87</v>
      </c>
      <c r="G13" s="11">
        <v>5780.87</v>
      </c>
      <c r="H13" s="11">
        <v>5780.87</v>
      </c>
      <c r="I13" s="11">
        <v>5780.87</v>
      </c>
      <c r="J13" s="11">
        <v>5780.87</v>
      </c>
      <c r="K13" s="11">
        <v>5701.69</v>
      </c>
      <c r="L13" s="11">
        <v>5701.69</v>
      </c>
      <c r="M13" s="11">
        <v>5701.69</v>
      </c>
      <c r="N13" s="11">
        <f t="shared" si="12"/>
        <v>69132.900000000009</v>
      </c>
    </row>
    <row r="14" spans="1:18" ht="24" customHeight="1" thickBot="1" x14ac:dyDescent="0.3">
      <c r="A14" s="4" t="s">
        <v>14</v>
      </c>
      <c r="B14" s="11">
        <v>24350</v>
      </c>
      <c r="C14" s="11">
        <v>24350</v>
      </c>
      <c r="D14" s="11">
        <v>24350</v>
      </c>
      <c r="E14" s="11">
        <v>24350</v>
      </c>
      <c r="F14" s="11">
        <v>24350</v>
      </c>
      <c r="G14" s="11">
        <v>24350</v>
      </c>
      <c r="H14" s="11">
        <v>24350</v>
      </c>
      <c r="I14" s="11">
        <v>24350</v>
      </c>
      <c r="J14" s="11">
        <v>24350</v>
      </c>
      <c r="K14" s="11">
        <v>24350</v>
      </c>
      <c r="L14" s="11">
        <v>24350</v>
      </c>
      <c r="M14" s="11">
        <v>24350</v>
      </c>
      <c r="N14" s="11">
        <f t="shared" si="12"/>
        <v>292200</v>
      </c>
    </row>
    <row r="15" spans="1:18" ht="20.25" customHeight="1" thickBot="1" x14ac:dyDescent="0.3">
      <c r="A15" s="12" t="s">
        <v>8</v>
      </c>
      <c r="B15" s="13">
        <f>SUM(B16:B22)</f>
        <v>117263.23</v>
      </c>
      <c r="C15" s="13">
        <f>SUM(C16:C22)</f>
        <v>128661.70999999999</v>
      </c>
      <c r="D15" s="13">
        <f>SUM(D16:D22)</f>
        <v>146512.78</v>
      </c>
      <c r="E15" s="13">
        <f t="shared" ref="E15:M15" si="13">SUM(E16:E22)</f>
        <v>112835.83</v>
      </c>
      <c r="F15" s="13">
        <f t="shared" si="13"/>
        <v>112835.53</v>
      </c>
      <c r="G15" s="13">
        <f t="shared" si="13"/>
        <v>115818.34999999999</v>
      </c>
      <c r="H15" s="13">
        <f t="shared" si="13"/>
        <v>127470.65999999999</v>
      </c>
      <c r="I15" s="13">
        <f t="shared" si="13"/>
        <v>132466.68</v>
      </c>
      <c r="J15" s="13">
        <f t="shared" si="13"/>
        <v>134885.01</v>
      </c>
      <c r="K15" s="13">
        <f t="shared" si="13"/>
        <v>122245.18000000001</v>
      </c>
      <c r="L15" s="13">
        <f t="shared" si="13"/>
        <v>130755.34999999999</v>
      </c>
      <c r="M15" s="13">
        <f t="shared" si="13"/>
        <v>125526.97</v>
      </c>
      <c r="N15" s="13">
        <f>SUM(B15:M15)</f>
        <v>1507277.28</v>
      </c>
    </row>
    <row r="16" spans="1:18" ht="24" customHeight="1" thickBot="1" x14ac:dyDescent="0.3">
      <c r="A16" s="4" t="s">
        <v>27</v>
      </c>
      <c r="B16" s="11">
        <f>146.58+81522.51+163.26+210</f>
        <v>82042.349999999991</v>
      </c>
      <c r="C16" s="11">
        <v>87625.84</v>
      </c>
      <c r="D16" s="11">
        <v>100931.99</v>
      </c>
      <c r="E16" s="11">
        <v>78816.490000000005</v>
      </c>
      <c r="F16" s="11">
        <v>75944.02</v>
      </c>
      <c r="G16" s="11">
        <v>80772.87</v>
      </c>
      <c r="H16" s="11">
        <v>86980.88</v>
      </c>
      <c r="I16" s="11">
        <v>92651.17</v>
      </c>
      <c r="J16" s="11">
        <v>97637</v>
      </c>
      <c r="K16" s="11">
        <f>91262.07+231.03</f>
        <v>91493.1</v>
      </c>
      <c r="L16" s="11">
        <v>98919.17</v>
      </c>
      <c r="M16" s="11">
        <v>92552.77</v>
      </c>
      <c r="N16" s="11">
        <f>SUM(B16:M16)</f>
        <v>1066367.6499999999</v>
      </c>
    </row>
    <row r="17" spans="1:15" ht="26.25" customHeight="1" thickBot="1" x14ac:dyDescent="0.3">
      <c r="A17" s="4" t="s">
        <v>16</v>
      </c>
      <c r="B17" s="11">
        <v>17.079999999999998</v>
      </c>
      <c r="C17" s="11">
        <v>17.78</v>
      </c>
      <c r="D17" s="11">
        <v>38.18</v>
      </c>
      <c r="E17" s="11">
        <v>7.44</v>
      </c>
      <c r="F17" s="11">
        <v>10.94</v>
      </c>
      <c r="G17" s="11">
        <v>111.73</v>
      </c>
      <c r="H17" s="11">
        <v>3869.68</v>
      </c>
      <c r="I17" s="11">
        <v>4035.25</v>
      </c>
      <c r="J17" s="11">
        <v>426.4</v>
      </c>
      <c r="K17" s="11">
        <v>51.94</v>
      </c>
      <c r="L17" s="11">
        <v>422.62</v>
      </c>
      <c r="M17" s="11">
        <v>54.67</v>
      </c>
      <c r="N17" s="11">
        <f t="shared" ref="N17:N22" si="14">SUM(B17:M17)</f>
        <v>9063.7100000000009</v>
      </c>
    </row>
    <row r="18" spans="1:15" ht="26.25" customHeight="1" thickBot="1" x14ac:dyDescent="0.3">
      <c r="A18" s="4" t="s">
        <v>17</v>
      </c>
      <c r="B18" s="11">
        <v>244.81</v>
      </c>
      <c r="C18" s="11">
        <v>337.1</v>
      </c>
      <c r="D18" s="11">
        <v>397.22</v>
      </c>
      <c r="E18" s="11">
        <v>310.77999999999997</v>
      </c>
      <c r="F18" s="11">
        <v>301.48</v>
      </c>
      <c r="G18" s="11">
        <v>322.66000000000003</v>
      </c>
      <c r="H18" s="11">
        <v>341.94</v>
      </c>
      <c r="I18" s="11">
        <v>314.43</v>
      </c>
      <c r="J18" s="11">
        <v>325.33</v>
      </c>
      <c r="K18" s="11">
        <v>302.66000000000003</v>
      </c>
      <c r="L18" s="11">
        <v>328.7</v>
      </c>
      <c r="M18" s="11">
        <v>305.01</v>
      </c>
      <c r="N18" s="11">
        <f t="shared" si="14"/>
        <v>3832.12</v>
      </c>
    </row>
    <row r="19" spans="1:15" ht="24" customHeight="1" thickBot="1" x14ac:dyDescent="0.3">
      <c r="A19" s="4" t="s">
        <v>18</v>
      </c>
      <c r="B19" s="11">
        <v>5448.99</v>
      </c>
      <c r="C19" s="11">
        <v>6498.76</v>
      </c>
      <c r="D19" s="11">
        <v>11252.37</v>
      </c>
      <c r="E19" s="11">
        <v>519.11</v>
      </c>
      <c r="F19" s="11">
        <v>6686</v>
      </c>
      <c r="G19" s="11">
        <v>2584.39</v>
      </c>
      <c r="H19" s="11">
        <v>5483.64</v>
      </c>
      <c r="I19" s="11">
        <v>4132.8500000000004</v>
      </c>
      <c r="J19" s="11">
        <v>6646.48</v>
      </c>
      <c r="K19" s="11">
        <v>794.38</v>
      </c>
      <c r="L19" s="11">
        <v>976.29</v>
      </c>
      <c r="M19" s="11">
        <v>2514.9699999999998</v>
      </c>
      <c r="N19" s="11">
        <f t="shared" si="14"/>
        <v>53538.229999999996</v>
      </c>
    </row>
    <row r="20" spans="1:15" ht="24" customHeight="1" thickBot="1" x14ac:dyDescent="0.3">
      <c r="A20" s="4" t="s">
        <v>26</v>
      </c>
      <c r="B20" s="11">
        <v>604.51</v>
      </c>
      <c r="C20" s="11">
        <v>656.84</v>
      </c>
      <c r="D20" s="11">
        <v>738.03</v>
      </c>
      <c r="E20" s="11">
        <v>596.28</v>
      </c>
      <c r="F20" s="11">
        <v>577.16</v>
      </c>
      <c r="G20" s="11">
        <v>617.79999999999995</v>
      </c>
      <c r="H20" s="11">
        <v>656.62</v>
      </c>
      <c r="I20" s="11">
        <v>601.03</v>
      </c>
      <c r="J20" s="11">
        <v>627.70000000000005</v>
      </c>
      <c r="K20" s="11">
        <v>580.84</v>
      </c>
      <c r="L20" s="11">
        <v>630.99</v>
      </c>
      <c r="M20" s="11">
        <v>585.16</v>
      </c>
      <c r="N20" s="11">
        <f t="shared" si="14"/>
        <v>7472.9599999999991</v>
      </c>
    </row>
    <row r="21" spans="1:15" ht="24" customHeight="1" thickBot="1" x14ac:dyDescent="0.3">
      <c r="A21" s="4" t="s">
        <v>42</v>
      </c>
      <c r="B21" s="11">
        <v>5305.49</v>
      </c>
      <c r="C21" s="11">
        <v>6175.39</v>
      </c>
      <c r="D21" s="11">
        <v>6254.99</v>
      </c>
      <c r="E21" s="11">
        <v>5385.73</v>
      </c>
      <c r="F21" s="11">
        <v>5265.93</v>
      </c>
      <c r="G21" s="11">
        <v>6908.9</v>
      </c>
      <c r="H21" s="11">
        <v>5937.9</v>
      </c>
      <c r="I21" s="11">
        <v>5781.95</v>
      </c>
      <c r="J21" s="11">
        <v>5622.1</v>
      </c>
      <c r="K21" s="11">
        <v>5422.26</v>
      </c>
      <c r="L21" s="11">
        <v>5427.58</v>
      </c>
      <c r="M21" s="11">
        <v>5464.39</v>
      </c>
      <c r="N21" s="11">
        <f t="shared" si="14"/>
        <v>68952.61</v>
      </c>
    </row>
    <row r="22" spans="1:15" ht="21" customHeight="1" thickBot="1" x14ac:dyDescent="0.3">
      <c r="A22" s="4" t="s">
        <v>14</v>
      </c>
      <c r="B22" s="14">
        <v>23600</v>
      </c>
      <c r="C22" s="14">
        <v>27350</v>
      </c>
      <c r="D22" s="14">
        <v>26900</v>
      </c>
      <c r="E22" s="14">
        <v>27200</v>
      </c>
      <c r="F22" s="14">
        <v>24050</v>
      </c>
      <c r="G22" s="14">
        <v>24500</v>
      </c>
      <c r="H22" s="11">
        <v>24200</v>
      </c>
      <c r="I22" s="11">
        <v>24950</v>
      </c>
      <c r="J22" s="11">
        <v>23600</v>
      </c>
      <c r="K22" s="11">
        <v>23600</v>
      </c>
      <c r="L22" s="11">
        <v>24050</v>
      </c>
      <c r="M22" s="11">
        <v>24050</v>
      </c>
      <c r="N22" s="11">
        <f t="shared" si="14"/>
        <v>298050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>3940.6*0.6</f>
        <v>2364.3599999999997</v>
      </c>
      <c r="C24" s="11">
        <f t="shared" ref="C24:M24" si="15">3940.6*0.6</f>
        <v>2364.3599999999997</v>
      </c>
      <c r="D24" s="11">
        <f t="shared" si="15"/>
        <v>2364.3599999999997</v>
      </c>
      <c r="E24" s="11">
        <f t="shared" si="15"/>
        <v>2364.3599999999997</v>
      </c>
      <c r="F24" s="11">
        <f t="shared" si="15"/>
        <v>2364.3599999999997</v>
      </c>
      <c r="G24" s="11">
        <f t="shared" si="15"/>
        <v>2364.3599999999997</v>
      </c>
      <c r="H24" s="11">
        <f t="shared" si="15"/>
        <v>2364.3599999999997</v>
      </c>
      <c r="I24" s="11">
        <f t="shared" si="15"/>
        <v>2364.3599999999997</v>
      </c>
      <c r="J24" s="11">
        <f t="shared" si="15"/>
        <v>2364.3599999999997</v>
      </c>
      <c r="K24" s="11">
        <f t="shared" si="15"/>
        <v>2364.3599999999997</v>
      </c>
      <c r="L24" s="11">
        <f t="shared" si="15"/>
        <v>2364.3599999999997</v>
      </c>
      <c r="M24" s="11">
        <f t="shared" si="15"/>
        <v>2364.3599999999997</v>
      </c>
      <c r="N24" s="11">
        <f t="shared" ref="N24:N38" si="16">SUM(B24:M24)</f>
        <v>28372.320000000003</v>
      </c>
    </row>
    <row r="25" spans="1:15" ht="22.5" customHeight="1" thickBot="1" x14ac:dyDescent="0.3">
      <c r="A25" s="4" t="s">
        <v>2</v>
      </c>
      <c r="B25" s="11">
        <f t="shared" ref="B25:M25" si="17">3940.6*0.17</f>
        <v>669.90200000000004</v>
      </c>
      <c r="C25" s="11">
        <f t="shared" si="17"/>
        <v>669.90200000000004</v>
      </c>
      <c r="D25" s="11">
        <f t="shared" si="17"/>
        <v>669.90200000000004</v>
      </c>
      <c r="E25" s="11">
        <f t="shared" si="17"/>
        <v>669.90200000000004</v>
      </c>
      <c r="F25" s="11">
        <f t="shared" si="17"/>
        <v>669.90200000000004</v>
      </c>
      <c r="G25" s="11">
        <f t="shared" si="17"/>
        <v>669.90200000000004</v>
      </c>
      <c r="H25" s="11">
        <f t="shared" si="17"/>
        <v>669.90200000000004</v>
      </c>
      <c r="I25" s="11">
        <f t="shared" si="17"/>
        <v>669.90200000000004</v>
      </c>
      <c r="J25" s="11">
        <f t="shared" si="17"/>
        <v>669.90200000000004</v>
      </c>
      <c r="K25" s="11">
        <f t="shared" si="17"/>
        <v>669.90200000000004</v>
      </c>
      <c r="L25" s="11">
        <f t="shared" si="17"/>
        <v>669.90200000000004</v>
      </c>
      <c r="M25" s="11">
        <f t="shared" si="17"/>
        <v>669.90200000000004</v>
      </c>
      <c r="N25" s="11">
        <f t="shared" si="16"/>
        <v>8038.8240000000005</v>
      </c>
    </row>
    <row r="26" spans="1:15" ht="21" customHeight="1" thickBot="1" x14ac:dyDescent="0.3">
      <c r="A26" s="4" t="s">
        <v>3</v>
      </c>
      <c r="B26" s="11">
        <f>95036.62*2.3%</f>
        <v>2185.8422599999999</v>
      </c>
      <c r="C26" s="11">
        <f>99613.97*2.3%</f>
        <v>2291.12131</v>
      </c>
      <c r="D26" s="11">
        <f>88790.78*2.3%</f>
        <v>2042.18794</v>
      </c>
      <c r="E26" s="11">
        <f>96293.97*2.3%</f>
        <v>2214.7613099999999</v>
      </c>
      <c r="F26" s="11">
        <f>91164.55*2.3%</f>
        <v>2096.7846500000001</v>
      </c>
      <c r="G26" s="11">
        <f>98466.26*2.3%</f>
        <v>2264.7239799999998</v>
      </c>
      <c r="H26" s="11">
        <f>113994.75*2.3%</f>
        <v>2621.87925</v>
      </c>
      <c r="I26" s="11">
        <f>112186.17*2.3%</f>
        <v>2580.2819099999997</v>
      </c>
      <c r="J26" s="11">
        <f>105865.61*2.3%</f>
        <v>2434.9090299999998</v>
      </c>
      <c r="K26" s="11">
        <f>106229.91*2.3%</f>
        <v>2443.28793</v>
      </c>
      <c r="L26" s="11">
        <f>107832.41*2.3%</f>
        <v>2480.14543</v>
      </c>
      <c r="M26" s="11">
        <f>111090.65*2.3%</f>
        <v>2555.0849499999999</v>
      </c>
      <c r="N26" s="11">
        <f t="shared" si="16"/>
        <v>28211.009949999996</v>
      </c>
    </row>
    <row r="27" spans="1:15" ht="23.25" customHeight="1" thickBot="1" x14ac:dyDescent="0.3">
      <c r="A27" s="4" t="s">
        <v>4</v>
      </c>
      <c r="B27" s="11">
        <f>93663.23*3%</f>
        <v>2809.8968999999997</v>
      </c>
      <c r="C27" s="11">
        <f>101311.71*3%</f>
        <v>3039.3513000000003</v>
      </c>
      <c r="D27" s="11">
        <f>119612.78*3%</f>
        <v>3588.3833999999997</v>
      </c>
      <c r="E27" s="11">
        <f>85635.83*3%</f>
        <v>2569.0749000000001</v>
      </c>
      <c r="F27" s="11">
        <f>88785.53*3%</f>
        <v>2663.5659000000001</v>
      </c>
      <c r="G27" s="11">
        <f>91318.35*3%</f>
        <v>2739.5505000000003</v>
      </c>
      <c r="H27" s="11">
        <f>103270.66*3%</f>
        <v>3098.1197999999999</v>
      </c>
      <c r="I27" s="11">
        <f>107516.68*3%</f>
        <v>3225.5003999999994</v>
      </c>
      <c r="J27" s="11">
        <f>111285.01*3%</f>
        <v>3338.5502999999999</v>
      </c>
      <c r="K27" s="11">
        <f>98645.18*3%</f>
        <v>2959.3553999999995</v>
      </c>
      <c r="L27" s="11">
        <f>106705.35*3%</f>
        <v>3201.1605</v>
      </c>
      <c r="M27" s="11">
        <f>101476.97*3%</f>
        <v>3044.3090999999999</v>
      </c>
      <c r="N27" s="11">
        <f t="shared" si="16"/>
        <v>36276.818399999996</v>
      </c>
    </row>
    <row r="28" spans="1:15" ht="23.25" customHeight="1" thickBot="1" x14ac:dyDescent="0.3">
      <c r="A28" s="4" t="s">
        <v>9</v>
      </c>
      <c r="B28" s="20">
        <f t="shared" ref="B28:M28" si="18">3940.6*8.5</f>
        <v>33495.1</v>
      </c>
      <c r="C28" s="20">
        <f t="shared" si="18"/>
        <v>33495.1</v>
      </c>
      <c r="D28" s="20">
        <f t="shared" si="18"/>
        <v>33495.1</v>
      </c>
      <c r="E28" s="20">
        <f t="shared" si="18"/>
        <v>33495.1</v>
      </c>
      <c r="F28" s="20">
        <f t="shared" si="18"/>
        <v>33495.1</v>
      </c>
      <c r="G28" s="20">
        <f t="shared" si="18"/>
        <v>33495.1</v>
      </c>
      <c r="H28" s="20">
        <f t="shared" si="18"/>
        <v>33495.1</v>
      </c>
      <c r="I28" s="20">
        <f t="shared" si="18"/>
        <v>33495.1</v>
      </c>
      <c r="J28" s="20">
        <f t="shared" si="18"/>
        <v>33495.1</v>
      </c>
      <c r="K28" s="20">
        <f t="shared" si="18"/>
        <v>33495.1</v>
      </c>
      <c r="L28" s="20">
        <f t="shared" si="18"/>
        <v>33495.1</v>
      </c>
      <c r="M28" s="20">
        <f t="shared" si="18"/>
        <v>33495.1</v>
      </c>
      <c r="N28" s="11">
        <f t="shared" si="16"/>
        <v>401941.1999999999</v>
      </c>
    </row>
    <row r="29" spans="1:15" ht="26.25" customHeight="1" thickBot="1" x14ac:dyDescent="0.3">
      <c r="A29" s="4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v>4243.18</v>
      </c>
      <c r="G29" s="11">
        <f>4539.34+0.01</f>
        <v>4539.3500000000004</v>
      </c>
      <c r="H29" s="11">
        <v>0</v>
      </c>
      <c r="I29" s="11">
        <f>0+0.01</f>
        <v>0.01</v>
      </c>
      <c r="J29" s="11">
        <f>410.27+0</f>
        <v>410.27</v>
      </c>
      <c r="K29" s="11">
        <v>0</v>
      </c>
      <c r="L29" s="11">
        <f>3332.07+25.76</f>
        <v>3357.8300000000004</v>
      </c>
      <c r="M29" s="11">
        <v>0</v>
      </c>
      <c r="N29" s="11">
        <f t="shared" si="16"/>
        <v>12550.640000000001</v>
      </c>
    </row>
    <row r="30" spans="1:15" ht="26.25" customHeight="1" thickBot="1" x14ac:dyDescent="0.3">
      <c r="A30" s="4" t="s">
        <v>20</v>
      </c>
      <c r="B30" s="11">
        <v>488.76</v>
      </c>
      <c r="C30" s="11">
        <v>488.76</v>
      </c>
      <c r="D30" s="11">
        <v>488.76</v>
      </c>
      <c r="E30" s="11">
        <v>488.76</v>
      </c>
      <c r="F30" s="11">
        <v>488.76</v>
      </c>
      <c r="G30" s="11">
        <v>488.76</v>
      </c>
      <c r="H30" s="11">
        <v>488.76</v>
      </c>
      <c r="I30" s="11">
        <v>488.76</v>
      </c>
      <c r="J30" s="11">
        <v>488.76</v>
      </c>
      <c r="K30" s="11">
        <v>488.76</v>
      </c>
      <c r="L30" s="11">
        <v>488.76</v>
      </c>
      <c r="M30" s="11">
        <v>488.76</v>
      </c>
      <c r="N30" s="11">
        <f t="shared" si="16"/>
        <v>5865.1200000000017</v>
      </c>
    </row>
    <row r="31" spans="1:15" ht="26.25" customHeight="1" thickBot="1" x14ac:dyDescent="0.3">
      <c r="A31" s="4" t="s">
        <v>21</v>
      </c>
      <c r="B31" s="11">
        <v>10823.2</v>
      </c>
      <c r="C31" s="11">
        <v>0</v>
      </c>
      <c r="D31" s="11">
        <v>7503.2</v>
      </c>
      <c r="E31" s="11">
        <v>2373.8000000000002</v>
      </c>
      <c r="F31" s="11">
        <v>5432.35</v>
      </c>
      <c r="G31" s="11">
        <v>4253.75</v>
      </c>
      <c r="H31" s="11">
        <v>6984.45</v>
      </c>
      <c r="I31" s="11">
        <v>664</v>
      </c>
      <c r="J31" s="11">
        <v>697.2</v>
      </c>
      <c r="K31" s="11">
        <v>2709.95</v>
      </c>
      <c r="L31" s="11">
        <v>2610.35</v>
      </c>
      <c r="M31" s="11">
        <v>5498.75</v>
      </c>
      <c r="N31" s="11">
        <f t="shared" si="16"/>
        <v>49550.999999999993</v>
      </c>
    </row>
    <row r="32" spans="1:15" ht="26.25" customHeight="1" thickBot="1" x14ac:dyDescent="0.3">
      <c r="A32" s="4" t="s">
        <v>26</v>
      </c>
      <c r="B32" s="11">
        <v>628.73</v>
      </c>
      <c r="C32" s="11">
        <v>628.73</v>
      </c>
      <c r="D32" s="11">
        <v>628.73</v>
      </c>
      <c r="E32" s="11">
        <v>628.73</v>
      </c>
      <c r="F32" s="11">
        <v>628.73</v>
      </c>
      <c r="G32" s="11">
        <v>628.73</v>
      </c>
      <c r="H32" s="11">
        <v>628.73</v>
      </c>
      <c r="I32" s="11">
        <v>628.73</v>
      </c>
      <c r="J32" s="11">
        <v>628.73</v>
      </c>
      <c r="K32" s="11">
        <v>628.73</v>
      </c>
      <c r="L32" s="11">
        <v>628.73</v>
      </c>
      <c r="M32" s="11">
        <v>628.73</v>
      </c>
      <c r="N32" s="11">
        <f t="shared" si="16"/>
        <v>7544.7599999999984</v>
      </c>
    </row>
    <row r="33" spans="1:14" ht="22.5" customHeight="1" thickBot="1" x14ac:dyDescent="0.3">
      <c r="A33" s="4" t="s">
        <v>6</v>
      </c>
      <c r="B33" s="11">
        <f t="shared" ref="B33:G33" si="19">3940.6*3.13+4640</f>
        <v>16974.078000000001</v>
      </c>
      <c r="C33" s="11">
        <f t="shared" si="19"/>
        <v>16974.078000000001</v>
      </c>
      <c r="D33" s="11">
        <f t="shared" si="19"/>
        <v>16974.078000000001</v>
      </c>
      <c r="E33" s="11">
        <f t="shared" si="19"/>
        <v>16974.078000000001</v>
      </c>
      <c r="F33" s="11">
        <f t="shared" si="19"/>
        <v>16974.078000000001</v>
      </c>
      <c r="G33" s="11">
        <f t="shared" si="19"/>
        <v>16974.078000000001</v>
      </c>
      <c r="H33" s="20">
        <f>3940.6*3.75+4640</f>
        <v>19417.25</v>
      </c>
      <c r="I33" s="20">
        <f t="shared" ref="I33:M33" si="20">3940.6*3.75+4640</f>
        <v>19417.25</v>
      </c>
      <c r="J33" s="20">
        <f t="shared" si="20"/>
        <v>19417.25</v>
      </c>
      <c r="K33" s="20">
        <f t="shared" si="20"/>
        <v>19417.25</v>
      </c>
      <c r="L33" s="20">
        <f t="shared" si="20"/>
        <v>19417.25</v>
      </c>
      <c r="M33" s="20">
        <f t="shared" si="20"/>
        <v>19417.25</v>
      </c>
      <c r="N33" s="11">
        <f t="shared" si="16"/>
        <v>218347.96800000002</v>
      </c>
    </row>
    <row r="34" spans="1:14" ht="19.8" customHeight="1" thickBot="1" x14ac:dyDescent="0.3">
      <c r="A34" s="4" t="s">
        <v>28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 t="shared" si="16"/>
        <v>0</v>
      </c>
    </row>
    <row r="35" spans="1:14" ht="24.75" customHeight="1" thickBot="1" x14ac:dyDescent="0.3">
      <c r="A35" s="4" t="s">
        <v>25</v>
      </c>
      <c r="B35" s="11">
        <f>7248.98*2</f>
        <v>14497.96</v>
      </c>
      <c r="C35" s="11">
        <f>7248.98*2</f>
        <v>14497.96</v>
      </c>
      <c r="D35" s="11">
        <f>7248.98*2</f>
        <v>14497.96</v>
      </c>
      <c r="E35" s="11">
        <f t="shared" ref="E35" si="21">7248.98*2</f>
        <v>14497.96</v>
      </c>
      <c r="F35" s="11">
        <f>701.51*2</f>
        <v>1403.02</v>
      </c>
      <c r="G35" s="11">
        <f>0.01*2</f>
        <v>0.02</v>
      </c>
      <c r="H35" s="11">
        <f>5612.1*2</f>
        <v>11224.2</v>
      </c>
      <c r="I35" s="11">
        <f>7248.98*2</f>
        <v>14497.96</v>
      </c>
      <c r="J35" s="11">
        <f>7248.98*2</f>
        <v>14497.96</v>
      </c>
      <c r="K35" s="11">
        <f>7248.98*2</f>
        <v>14497.96</v>
      </c>
      <c r="L35" s="11">
        <f>7248.98*2</f>
        <v>14497.96</v>
      </c>
      <c r="M35" s="11">
        <f>7248.98*2</f>
        <v>14497.96</v>
      </c>
      <c r="N35" s="11">
        <f t="shared" si="16"/>
        <v>143108.87999999995</v>
      </c>
    </row>
    <row r="36" spans="1:14" ht="21.75" customHeight="1" thickBot="1" x14ac:dyDescent="0.3">
      <c r="A36" s="4" t="s">
        <v>42</v>
      </c>
      <c r="B36" s="11">
        <v>5100</v>
      </c>
      <c r="C36" s="11">
        <v>5545</v>
      </c>
      <c r="D36" s="11">
        <v>5920</v>
      </c>
      <c r="E36" s="11">
        <v>5335</v>
      </c>
      <c r="F36" s="11">
        <v>5060</v>
      </c>
      <c r="G36" s="11">
        <v>6465</v>
      </c>
      <c r="H36" s="11">
        <v>5620</v>
      </c>
      <c r="I36" s="11">
        <v>4875</v>
      </c>
      <c r="J36" s="11">
        <v>5850</v>
      </c>
      <c r="K36" s="11">
        <v>5135</v>
      </c>
      <c r="L36" s="11">
        <v>4990</v>
      </c>
      <c r="M36" s="11">
        <v>5400</v>
      </c>
      <c r="N36" s="11">
        <f t="shared" si="16"/>
        <v>65295</v>
      </c>
    </row>
    <row r="37" spans="1:14" ht="24.75" customHeight="1" thickBot="1" x14ac:dyDescent="0.3">
      <c r="A37" s="4" t="s">
        <v>24</v>
      </c>
      <c r="B37" s="11">
        <v>900</v>
      </c>
      <c r="C37" s="11">
        <v>900</v>
      </c>
      <c r="D37" s="11">
        <v>900</v>
      </c>
      <c r="E37" s="11">
        <v>900</v>
      </c>
      <c r="F37" s="11">
        <v>900</v>
      </c>
      <c r="G37" s="11">
        <v>900</v>
      </c>
      <c r="H37" s="11">
        <v>900</v>
      </c>
      <c r="I37" s="11">
        <v>900</v>
      </c>
      <c r="J37" s="11">
        <v>900</v>
      </c>
      <c r="K37" s="11">
        <v>900</v>
      </c>
      <c r="L37" s="11">
        <v>900</v>
      </c>
      <c r="M37" s="11">
        <v>900</v>
      </c>
      <c r="N37" s="11">
        <f t="shared" si="16"/>
        <v>10800</v>
      </c>
    </row>
    <row r="38" spans="1:14" ht="24" customHeight="1" thickBot="1" x14ac:dyDescent="0.3">
      <c r="A38" s="4" t="s">
        <v>10</v>
      </c>
      <c r="B38" s="11">
        <f>105</f>
        <v>105</v>
      </c>
      <c r="C38" s="11">
        <f>661.5+1116.2+134.6*2</f>
        <v>2046.9</v>
      </c>
      <c r="D38" s="11">
        <f>447.4</f>
        <v>447.4</v>
      </c>
      <c r="E38" s="11">
        <f>4532.9+7845.2+22700</f>
        <v>35078.1</v>
      </c>
      <c r="F38" s="11">
        <v>0</v>
      </c>
      <c r="G38" s="11">
        <f>6325+105+1521.3+1688.6</f>
        <v>9639.9</v>
      </c>
      <c r="H38" s="11">
        <f>6471.8</f>
        <v>6471.8</v>
      </c>
      <c r="I38" s="11">
        <v>0</v>
      </c>
      <c r="J38" s="11">
        <f>909.4+4127.5+1106.9</f>
        <v>6143.7999999999993</v>
      </c>
      <c r="K38" s="11">
        <f>420</f>
        <v>420</v>
      </c>
      <c r="L38" s="11">
        <f>1781.8</f>
        <v>1781.8</v>
      </c>
      <c r="M38" s="11">
        <f>4407.9+1883</f>
        <v>6290.9</v>
      </c>
      <c r="N38" s="11">
        <f t="shared" si="16"/>
        <v>68425.600000000006</v>
      </c>
    </row>
    <row r="39" spans="1:14" ht="22.5" customHeight="1" thickBot="1" x14ac:dyDescent="0.3">
      <c r="A39" s="9" t="s">
        <v>22</v>
      </c>
      <c r="B39" s="10">
        <f t="shared" ref="B39:M39" si="22">SUM(B24:B38)</f>
        <v>91042.829159999994</v>
      </c>
      <c r="C39" s="10">
        <f t="shared" si="22"/>
        <v>82941.262610000005</v>
      </c>
      <c r="D39" s="10">
        <f t="shared" si="22"/>
        <v>89520.061339999986</v>
      </c>
      <c r="E39" s="10">
        <f t="shared" si="22"/>
        <v>117589.62621000002</v>
      </c>
      <c r="F39" s="10">
        <f t="shared" si="22"/>
        <v>76419.830549999999</v>
      </c>
      <c r="G39" s="10">
        <f t="shared" si="22"/>
        <v>85423.224480000004</v>
      </c>
      <c r="H39" s="10">
        <f t="shared" si="22"/>
        <v>93984.551050000009</v>
      </c>
      <c r="I39" s="10">
        <f t="shared" si="22"/>
        <v>83806.854309999995</v>
      </c>
      <c r="J39" s="10">
        <f t="shared" si="22"/>
        <v>91336.791329999993</v>
      </c>
      <c r="K39" s="10">
        <f t="shared" si="22"/>
        <v>86129.655330000009</v>
      </c>
      <c r="L39" s="10">
        <f t="shared" si="22"/>
        <v>90883.347930000004</v>
      </c>
      <c r="M39" s="10">
        <f t="shared" si="22"/>
        <v>95251.106050000002</v>
      </c>
      <c r="N39" s="10">
        <f>SUM(B39:M39)</f>
        <v>1084329.14035</v>
      </c>
    </row>
    <row r="40" spans="1:14" ht="23.25" customHeight="1" thickBot="1" x14ac:dyDescent="0.3">
      <c r="A40" s="4" t="s">
        <v>5</v>
      </c>
      <c r="B40" s="18">
        <f t="shared" ref="B40:N40" si="23">B15-B39</f>
        <v>26220.400840000002</v>
      </c>
      <c r="C40" s="18">
        <f t="shared" si="23"/>
        <v>45720.447389999987</v>
      </c>
      <c r="D40" s="18">
        <f t="shared" si="23"/>
        <v>56992.718660000013</v>
      </c>
      <c r="E40" s="18">
        <f t="shared" si="23"/>
        <v>-4753.796210000015</v>
      </c>
      <c r="F40" s="18">
        <f t="shared" si="23"/>
        <v>36415.69945</v>
      </c>
      <c r="G40" s="18">
        <f t="shared" si="23"/>
        <v>30395.125519999987</v>
      </c>
      <c r="H40" s="18">
        <f t="shared" si="23"/>
        <v>33486.10894999998</v>
      </c>
      <c r="I40" s="18">
        <f t="shared" si="23"/>
        <v>48659.825689999998</v>
      </c>
      <c r="J40" s="18">
        <f t="shared" si="23"/>
        <v>43548.218670000017</v>
      </c>
      <c r="K40" s="18">
        <f t="shared" si="23"/>
        <v>36115.524669999999</v>
      </c>
      <c r="L40" s="18">
        <f t="shared" si="23"/>
        <v>39872.002069999988</v>
      </c>
      <c r="M40" s="18">
        <f t="shared" si="23"/>
        <v>30275.863949999999</v>
      </c>
      <c r="N40" s="11">
        <f t="shared" si="23"/>
        <v>422948.13965000003</v>
      </c>
    </row>
    <row r="41" spans="1:14" ht="23.25" customHeight="1" thickBot="1" x14ac:dyDescent="0.3">
      <c r="A41" s="4" t="s">
        <v>7</v>
      </c>
      <c r="B41" s="14">
        <f t="shared" ref="B41:N41" si="24">B5+B40</f>
        <v>-176821.99916000001</v>
      </c>
      <c r="C41" s="14">
        <f t="shared" si="24"/>
        <v>-131101.55177000002</v>
      </c>
      <c r="D41" s="14">
        <f t="shared" si="24"/>
        <v>-74108.833110000007</v>
      </c>
      <c r="E41" s="14">
        <f t="shared" si="24"/>
        <v>-78862.629320000022</v>
      </c>
      <c r="F41" s="14">
        <f t="shared" si="24"/>
        <v>-42446.929870000022</v>
      </c>
      <c r="G41" s="14">
        <f t="shared" si="24"/>
        <v>-12051.804350000035</v>
      </c>
      <c r="H41" s="14">
        <f t="shared" si="24"/>
        <v>21434.304599999945</v>
      </c>
      <c r="I41" s="14">
        <f t="shared" si="24"/>
        <v>70094.130289999943</v>
      </c>
      <c r="J41" s="14">
        <f t="shared" si="24"/>
        <v>113642.34895999996</v>
      </c>
      <c r="K41" s="14">
        <f t="shared" si="24"/>
        <v>149757.87362999996</v>
      </c>
      <c r="L41" s="14">
        <f t="shared" si="24"/>
        <v>189629.87569999995</v>
      </c>
      <c r="M41" s="14">
        <f t="shared" si="24"/>
        <v>219905.73964999994</v>
      </c>
      <c r="N41" s="14">
        <f t="shared" si="24"/>
        <v>219905.73965000003</v>
      </c>
    </row>
    <row r="42" spans="1:14" ht="27" customHeight="1" thickBot="1" x14ac:dyDescent="0.3">
      <c r="A42" s="15" t="s">
        <v>11</v>
      </c>
      <c r="B42" s="19">
        <f>B6+B15-B7</f>
        <v>-234930.72999999998</v>
      </c>
      <c r="C42" s="19">
        <f t="shared" ref="C42:N42" si="25">C6+C15-C7</f>
        <v>-230232.99</v>
      </c>
      <c r="D42" s="19">
        <f t="shared" si="25"/>
        <v>-196860.99</v>
      </c>
      <c r="E42" s="19">
        <f t="shared" si="25"/>
        <v>-204669.13</v>
      </c>
      <c r="F42" s="19">
        <f t="shared" si="25"/>
        <v>-207348.15000000002</v>
      </c>
      <c r="G42" s="19">
        <f t="shared" si="25"/>
        <v>-214346.06000000006</v>
      </c>
      <c r="H42" s="19">
        <f t="shared" si="25"/>
        <v>-225220.15000000008</v>
      </c>
      <c r="I42" s="19">
        <f t="shared" si="25"/>
        <v>-229289.64000000007</v>
      </c>
      <c r="J42" s="19">
        <f t="shared" si="25"/>
        <v>-224620.24000000005</v>
      </c>
      <c r="K42" s="19">
        <f t="shared" si="25"/>
        <v>-232954.97000000003</v>
      </c>
      <c r="L42" s="19">
        <f t="shared" si="25"/>
        <v>-234382.03000000003</v>
      </c>
      <c r="M42" s="19">
        <f t="shared" si="25"/>
        <v>-244295.71000000005</v>
      </c>
      <c r="N42" s="19">
        <f t="shared" si="25"/>
        <v>-244295.70999999996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2024-03-04T03:33:16Z</cp:lastPrinted>
  <dcterms:created xsi:type="dcterms:W3CDTF">2011-06-06T03:25:48Z</dcterms:created>
  <dcterms:modified xsi:type="dcterms:W3CDTF">2024-03-04T03:43:13Z</dcterms:modified>
</cp:coreProperties>
</file>