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156" windowWidth="16152" windowHeight="10932"/>
  </bookViews>
  <sheets>
    <sheet name="2023" sheetId="1" r:id="rId1"/>
  </sheets>
  <calcPr calcId="144525" refMode="R1C1"/>
</workbook>
</file>

<file path=xl/calcChain.xml><?xml version="1.0" encoding="utf-8"?>
<calcChain xmlns="http://schemas.openxmlformats.org/spreadsheetml/2006/main">
  <c r="M36" i="1" l="1"/>
  <c r="K36" i="1" l="1"/>
  <c r="M27" i="1" l="1"/>
  <c r="M16" i="1"/>
  <c r="M26" i="1"/>
  <c r="L27" i="1" l="1"/>
  <c r="L26" i="1"/>
  <c r="J36" i="1" l="1"/>
  <c r="K27" i="1" l="1"/>
  <c r="K26" i="1"/>
  <c r="K8" i="1"/>
  <c r="K33" i="1" l="1"/>
  <c r="L33" i="1"/>
  <c r="M33" i="1"/>
  <c r="K28" i="1"/>
  <c r="L28" i="1"/>
  <c r="M28" i="1"/>
  <c r="K25" i="1"/>
  <c r="L25" i="1"/>
  <c r="M25" i="1"/>
  <c r="K24" i="1"/>
  <c r="L24" i="1"/>
  <c r="M24" i="1"/>
  <c r="I36" i="1" l="1"/>
  <c r="H33" i="1" l="1"/>
  <c r="I33" i="1"/>
  <c r="J33" i="1"/>
  <c r="G36" i="1" l="1"/>
  <c r="J27" i="1" l="1"/>
  <c r="J26" i="1"/>
  <c r="I27" i="1" l="1"/>
  <c r="I26" i="1"/>
  <c r="H27" i="1" l="1"/>
  <c r="H26" i="1"/>
  <c r="H28" i="1" l="1"/>
  <c r="I28" i="1"/>
  <c r="J28" i="1"/>
  <c r="H25" i="1"/>
  <c r="I25" i="1"/>
  <c r="J25" i="1"/>
  <c r="H24" i="1"/>
  <c r="I24" i="1"/>
  <c r="J24" i="1"/>
  <c r="F36" i="1" l="1"/>
  <c r="G27" i="1" l="1"/>
  <c r="G16" i="1"/>
  <c r="G26" i="1"/>
  <c r="F27" i="1" l="1"/>
  <c r="F26" i="1"/>
  <c r="E27" i="1" l="1"/>
  <c r="E26" i="1"/>
  <c r="E33" i="1" l="1"/>
  <c r="F33" i="1"/>
  <c r="G33" i="1"/>
  <c r="E28" i="1"/>
  <c r="F28" i="1"/>
  <c r="G28" i="1"/>
  <c r="E25" i="1"/>
  <c r="F25" i="1"/>
  <c r="G25" i="1"/>
  <c r="E24" i="1"/>
  <c r="F24" i="1"/>
  <c r="G24" i="1"/>
  <c r="D27" i="1" l="1"/>
  <c r="D26" i="1"/>
  <c r="C27" i="1" l="1"/>
  <c r="C26" i="1"/>
  <c r="B27" i="1" l="1"/>
  <c r="B26" i="1"/>
  <c r="B36" i="1" l="1"/>
  <c r="D33" i="1" l="1"/>
  <c r="C33" i="1"/>
  <c r="C28" i="1"/>
  <c r="D28" i="1"/>
  <c r="C24" i="1"/>
  <c r="D24" i="1"/>
  <c r="C25" i="1"/>
  <c r="D25" i="1"/>
  <c r="B33" i="1"/>
  <c r="B28" i="1"/>
  <c r="B25" i="1"/>
  <c r="B24" i="1"/>
  <c r="N36" i="1" l="1"/>
  <c r="N35" i="1"/>
  <c r="N34" i="1"/>
  <c r="N33" i="1"/>
  <c r="N32" i="1"/>
  <c r="N31" i="1"/>
  <c r="N30" i="1"/>
  <c r="N29" i="1"/>
  <c r="N28" i="1"/>
  <c r="N27" i="1"/>
  <c r="N25" i="1"/>
  <c r="N24" i="1"/>
  <c r="N22" i="1"/>
  <c r="N21" i="1"/>
  <c r="N20" i="1"/>
  <c r="N19" i="1"/>
  <c r="N18" i="1"/>
  <c r="N17" i="1"/>
  <c r="N16" i="1"/>
  <c r="M15" i="1"/>
  <c r="L15" i="1"/>
  <c r="K15" i="1"/>
  <c r="J15" i="1"/>
  <c r="I15" i="1"/>
  <c r="H15" i="1"/>
  <c r="G15" i="1"/>
  <c r="F15" i="1"/>
  <c r="E15" i="1"/>
  <c r="D15" i="1"/>
  <c r="C15" i="1"/>
  <c r="B15" i="1"/>
  <c r="N14" i="1"/>
  <c r="N13" i="1"/>
  <c r="N12" i="1"/>
  <c r="N11" i="1"/>
  <c r="N10" i="1"/>
  <c r="N9" i="1"/>
  <c r="N8" i="1"/>
  <c r="M7" i="1"/>
  <c r="L7" i="1"/>
  <c r="K7" i="1"/>
  <c r="J7" i="1"/>
  <c r="I7" i="1"/>
  <c r="H7" i="1"/>
  <c r="G7" i="1"/>
  <c r="F7" i="1"/>
  <c r="E7" i="1"/>
  <c r="D7" i="1"/>
  <c r="C7" i="1"/>
  <c r="B7" i="1"/>
  <c r="N6" i="1"/>
  <c r="N5" i="1"/>
  <c r="G37" i="1" l="1"/>
  <c r="G38" i="1" s="1"/>
  <c r="L37" i="1"/>
  <c r="L38" i="1" s="1"/>
  <c r="K37" i="1"/>
  <c r="K38" i="1" s="1"/>
  <c r="J37" i="1"/>
  <c r="J38" i="1" s="1"/>
  <c r="C37" i="1"/>
  <c r="C38" i="1" s="1"/>
  <c r="D37" i="1"/>
  <c r="D38" i="1" s="1"/>
  <c r="N15" i="1"/>
  <c r="N7" i="1"/>
  <c r="H37" i="1"/>
  <c r="H38" i="1" s="1"/>
  <c r="I37" i="1"/>
  <c r="I38" i="1" s="1"/>
  <c r="M37" i="1"/>
  <c r="M38" i="1" s="1"/>
  <c r="N26" i="1"/>
  <c r="F37" i="1"/>
  <c r="F38" i="1" s="1"/>
  <c r="B37" i="1"/>
  <c r="B38" i="1" s="1"/>
  <c r="B39" i="1" s="1"/>
  <c r="C5" i="1" s="1"/>
  <c r="B40" i="1"/>
  <c r="C6" i="1" s="1"/>
  <c r="C40" i="1" s="1"/>
  <c r="D6" i="1" s="1"/>
  <c r="D40" i="1" s="1"/>
  <c r="E6" i="1" s="1"/>
  <c r="E40" i="1" s="1"/>
  <c r="F6" i="1" s="1"/>
  <c r="F40" i="1" s="1"/>
  <c r="E37" i="1"/>
  <c r="C39" i="1" l="1"/>
  <c r="D5" i="1" s="1"/>
  <c r="D39" i="1" s="1"/>
  <c r="E5" i="1" s="1"/>
  <c r="G6" i="1"/>
  <c r="N40" i="1"/>
  <c r="N37" i="1"/>
  <c r="N38" i="1" s="1"/>
  <c r="N39" i="1" s="1"/>
  <c r="E38" i="1"/>
  <c r="G40" i="1" l="1"/>
  <c r="H6" i="1" s="1"/>
  <c r="H40" i="1" s="1"/>
  <c r="I6" i="1" s="1"/>
  <c r="I40" i="1" s="1"/>
  <c r="J6" i="1" s="1"/>
  <c r="J40" i="1" s="1"/>
  <c r="K6" i="1" s="1"/>
  <c r="K40" i="1" s="1"/>
  <c r="L6" i="1" s="1"/>
  <c r="L40" i="1" s="1"/>
  <c r="M6" i="1" s="1"/>
  <c r="M40" i="1" s="1"/>
  <c r="E39" i="1"/>
  <c r="F5" i="1" s="1"/>
  <c r="F39" i="1" s="1"/>
  <c r="G5" i="1" s="1"/>
  <c r="G39" i="1" l="1"/>
  <c r="H5" i="1" s="1"/>
  <c r="H39" i="1" s="1"/>
  <c r="I5" i="1" s="1"/>
  <c r="I39" i="1" s="1"/>
  <c r="J5" i="1" s="1"/>
  <c r="J39" i="1" s="1"/>
  <c r="K5" i="1" s="1"/>
  <c r="K39" i="1" s="1"/>
  <c r="L5" i="1" s="1"/>
  <c r="L39" i="1" s="1"/>
  <c r="M5" i="1" s="1"/>
  <c r="M39" i="1" s="1"/>
</calcChain>
</file>

<file path=xl/sharedStrings.xml><?xml version="1.0" encoding="utf-8"?>
<sst xmlns="http://schemas.openxmlformats.org/spreadsheetml/2006/main" count="51" uniqueCount="43">
  <si>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</si>
  <si>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</si>
  <si>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</si>
  <si>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</si>
  <si>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</si>
  <si>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</si>
  <si>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</si>
  <si>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</si>
  <si>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</si>
  <si>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</si>
  <si>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</si>
  <si>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</si>
  <si>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</si>
  <si>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</si>
  <si>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Дополнительный доход (использование общего имущества)</t>
  </si>
  <si>
    <t>Средства на счете дома на начало периода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</si>
  <si>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</si>
  <si>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</si>
  <si>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</si>
  <si>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</si>
  <si>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</si>
  <si>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</si>
  <si>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</si>
  <si>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</si>
  <si>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>Отведение сточных вод ОИ</t>
  </si>
  <si>
    <t xml:space="preserve">Содержание жилья и текущий ремонт,  ОПУ </t>
  </si>
  <si>
    <t>Содержание жилья и текущий ремонт,  ОПУ</t>
  </si>
  <si>
    <t xml:space="preserve">Тех.обслуживание ОДПУ </t>
  </si>
  <si>
    <t>Январь 2023г.</t>
  </si>
  <si>
    <t>Февраль 2023г.</t>
  </si>
  <si>
    <t>Март 2023г.</t>
  </si>
  <si>
    <t>Апрель 2023г.</t>
  </si>
  <si>
    <t>Май 2023г.</t>
  </si>
  <si>
    <t>Июнь 2023г.</t>
  </si>
  <si>
    <t>Июль 2023г.</t>
  </si>
  <si>
    <t>Август 2023г.</t>
  </si>
  <si>
    <t>Сентябрь 2023г.</t>
  </si>
  <si>
    <t>Октябрь 2023г</t>
  </si>
  <si>
    <t>Ноябрь 2023г</t>
  </si>
  <si>
    <t>Декабрь 2023г</t>
  </si>
  <si>
    <t>Всего:                       за  2023г.</t>
  </si>
  <si>
    <t>Возмещение расходов совета МКД</t>
  </si>
  <si>
    <t xml:space="preserve">                 ОТЧЕТ по дому Приморская, 5 за период 01.01.2023г. по 31.12.2023г.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</si>
</sst>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9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sz val="16"/>
      <name val="Arial Cyr"/>
      <charset val="204"/>
    </font>
    <font>
      <sz val="10"/>
      <color rgb="FFFF0000"/>
      <name val="Arial Cyr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4" fillId="0" borderId="0" xfId="0" applyFont="1"/>
    <xf numFmtId="0" fontId="0" fillId="0" borderId="0" xfId="0" applyBorder="1"/>
    <xf numFmtId="0" fontId="5" fillId="0" borderId="3" xfId="0" applyFont="1" applyBorder="1" applyAlignment="1">
      <alignment vertical="top" wrapText="1"/>
    </xf>
    <xf numFmtId="0" fontId="7" fillId="0" borderId="0" xfId="0" applyFont="1"/>
    <xf numFmtId="0" fontId="8" fillId="0" borderId="1" xfId="0" applyFont="1" applyBorder="1" applyAlignment="1">
      <alignment vertical="top" wrapText="1"/>
    </xf>
    <xf numFmtId="0" fontId="8" fillId="0" borderId="2" xfId="0" applyFont="1" applyBorder="1" applyAlignment="1">
      <alignment vertical="top" wrapText="1"/>
    </xf>
    <xf numFmtId="0" fontId="8" fillId="2" borderId="3" xfId="0" applyFont="1" applyFill="1" applyBorder="1" applyAlignment="1">
      <alignment vertical="top" wrapText="1"/>
    </xf>
    <xf numFmtId="164" fontId="8" fillId="2" borderId="4" xfId="0" applyNumberFormat="1" applyFont="1" applyFill="1" applyBorder="1" applyAlignment="1">
      <alignment horizontal="left" vertical="top" wrapText="1"/>
    </xf>
    <xf numFmtId="0" fontId="8" fillId="3" borderId="3" xfId="0" applyFont="1" applyFill="1" applyBorder="1" applyAlignment="1">
      <alignment vertical="top" wrapText="1"/>
    </xf>
    <xf numFmtId="164" fontId="8" fillId="3" borderId="4" xfId="0" applyNumberFormat="1" applyFont="1" applyFill="1" applyBorder="1" applyAlignment="1">
      <alignment horizontal="left" vertical="top" wrapText="1"/>
    </xf>
    <xf numFmtId="164" fontId="5" fillId="0" borderId="4" xfId="0" applyNumberFormat="1" applyFont="1" applyBorder="1" applyAlignment="1">
      <alignment horizontal="left" vertical="top" wrapText="1"/>
    </xf>
    <xf numFmtId="0" fontId="8" fillId="4" borderId="3" xfId="0" applyFont="1" applyFill="1" applyBorder="1" applyAlignment="1">
      <alignment vertical="top" wrapText="1"/>
    </xf>
    <xf numFmtId="164" fontId="8" fillId="4" borderId="4" xfId="0" applyNumberFormat="1" applyFont="1" applyFill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left" vertical="top" wrapText="1"/>
    </xf>
    <xf numFmtId="0" fontId="8" fillId="0" borderId="3" xfId="0" applyFont="1" applyBorder="1" applyAlignment="1">
      <alignment vertical="top" wrapText="1"/>
    </xf>
    <xf numFmtId="164" fontId="8" fillId="0" borderId="5" xfId="0" applyNumberFormat="1" applyFont="1" applyBorder="1" applyAlignment="1">
      <alignment horizontal="left" vertical="top" wrapText="1"/>
    </xf>
    <xf numFmtId="164" fontId="8" fillId="0" borderId="2" xfId="0" applyNumberFormat="1" applyFont="1" applyBorder="1" applyAlignment="1">
      <alignment horizontal="left" vertical="top" wrapText="1"/>
    </xf>
    <xf numFmtId="164" fontId="5" fillId="0" borderId="6" xfId="0" applyNumberFormat="1" applyFont="1" applyBorder="1" applyAlignment="1">
      <alignment horizontal="left" vertical="top" wrapText="1"/>
    </xf>
    <xf numFmtId="164" fontId="8" fillId="0" borderId="4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6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tabSelected="1" zoomScale="75" workbookViewId="0">
      <selection activeCell="B2" sqref="B1:J1048576"/>
    </sheetView>
  </sheetViews>
  <sheetFormatPr defaultRowHeight="13.2" x14ac:dyDescent="0.25"/>
  <cols>
    <col min="1" max="1" width="58.6640625" customWidth="1"/>
    <col min="2" max="2" width="13.77734375" customWidth="1"/>
    <col min="3" max="3" width="13.44140625" customWidth="1"/>
    <col min="4" max="4" width="13.6640625" customWidth="1"/>
    <col min="5" max="5" width="13.88671875" customWidth="1"/>
    <col min="6" max="6" width="13.33203125" customWidth="1"/>
    <col min="7" max="7" width="14" customWidth="1"/>
    <col min="8" max="8" width="13.88671875" customWidth="1"/>
    <col min="9" max="9" width="15.21875" customWidth="1"/>
    <col min="10" max="10" width="13.77734375" customWidth="1"/>
    <col min="11" max="11" width="16.5546875" customWidth="1"/>
    <col min="12" max="12" width="15.21875" customWidth="1"/>
    <col min="13" max="13" width="16.109375" customWidth="1"/>
    <col min="14" max="14" width="13.77734375" bestFit="1" customWidth="1"/>
    <col min="17" max="17" width="12.88671875" bestFit="1" customWidth="1"/>
  </cols>
  <sheetData>
    <row r="1" spans="1:18" ht="20.25" customHeight="1" x14ac:dyDescent="0.35">
      <c r="A1" s="21" t="s">
        <v>42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8" ht="7.5" customHeight="1" thickBot="1" x14ac:dyDescent="0.3">
      <c r="A2" s="1"/>
      <c r="R2" s="2"/>
    </row>
    <row r="3" spans="1:18" ht="3" hidden="1" customHeight="1" thickBot="1" x14ac:dyDescent="0.3">
      <c r="A3" s="1"/>
    </row>
    <row r="4" spans="1:18" ht="38.25" customHeight="1" thickBot="1" x14ac:dyDescent="0.3">
      <c r="A4" s="6" t="s">
        <v>0</v>
      </c>
      <c r="B4" s="7" t="s">
        <v>28</v>
      </c>
      <c r="C4" s="7" t="s">
        <v>29</v>
      </c>
      <c r="D4" s="7" t="s">
        <v>30</v>
      </c>
      <c r="E4" s="7" t="s">
        <v>31</v>
      </c>
      <c r="F4" s="7" t="s">
        <v>32</v>
      </c>
      <c r="G4" s="7" t="s">
        <v>33</v>
      </c>
      <c r="H4" s="7" t="s">
        <v>34</v>
      </c>
      <c r="I4" s="7" t="s">
        <v>35</v>
      </c>
      <c r="J4" s="7" t="s">
        <v>36</v>
      </c>
      <c r="K4" s="7" t="s">
        <v>37</v>
      </c>
      <c r="L4" s="7" t="s">
        <v>38</v>
      </c>
      <c r="M4" s="7" t="s">
        <v>39</v>
      </c>
      <c r="N4" s="7" t="s">
        <v>40</v>
      </c>
    </row>
    <row r="5" spans="1:18" ht="23.25" customHeight="1" thickBot="1" x14ac:dyDescent="0.3">
      <c r="A5" s="8" t="s">
        <v>15</v>
      </c>
      <c r="B5" s="9">
        <v>227138.08</v>
      </c>
      <c r="C5" s="9">
        <f t="shared" ref="C5:M6" si="0">B39</f>
        <v>216576.22041000001</v>
      </c>
      <c r="D5" s="9">
        <f t="shared" si="0"/>
        <v>222220.45647</v>
      </c>
      <c r="E5" s="9">
        <f t="shared" si="0"/>
        <v>224342.88917000001</v>
      </c>
      <c r="F5" s="9">
        <f t="shared" si="0"/>
        <v>224493.95417000001</v>
      </c>
      <c r="G5" s="9">
        <f t="shared" si="0"/>
        <v>226189.44758000001</v>
      </c>
      <c r="H5" s="9">
        <f t="shared" si="0"/>
        <v>201455.12329000002</v>
      </c>
      <c r="I5" s="9">
        <f t="shared" si="0"/>
        <v>198360.55911000003</v>
      </c>
      <c r="J5" s="9">
        <f t="shared" si="0"/>
        <v>203613.00927000004</v>
      </c>
      <c r="K5" s="9">
        <f t="shared" si="0"/>
        <v>68771.408180000057</v>
      </c>
      <c r="L5" s="9">
        <f t="shared" si="0"/>
        <v>72802.527900000045</v>
      </c>
      <c r="M5" s="9">
        <f t="shared" si="0"/>
        <v>92091.441980000047</v>
      </c>
      <c r="N5" s="9">
        <f>B5</f>
        <v>227138.08</v>
      </c>
    </row>
    <row r="6" spans="1:18" ht="21" customHeight="1" thickBot="1" x14ac:dyDescent="0.3">
      <c r="A6" s="8" t="s">
        <v>13</v>
      </c>
      <c r="B6" s="9">
        <v>-116863.78</v>
      </c>
      <c r="C6" s="9">
        <f>B40</f>
        <v>-123241.97</v>
      </c>
      <c r="D6" s="9">
        <f>C40</f>
        <v>-126356.31</v>
      </c>
      <c r="E6" s="9">
        <f>D40</f>
        <v>-123395.27</v>
      </c>
      <c r="F6" s="9">
        <f>E40</f>
        <v>-128393.12</v>
      </c>
      <c r="G6" s="9">
        <f>F40</f>
        <v>-128339.60999999999</v>
      </c>
      <c r="H6" s="9">
        <f t="shared" si="0"/>
        <v>-125255.50999999998</v>
      </c>
      <c r="I6" s="9">
        <f t="shared" si="0"/>
        <v>-128051.68</v>
      </c>
      <c r="J6" s="9">
        <f t="shared" si="0"/>
        <v>-119426.39</v>
      </c>
      <c r="K6" s="9">
        <f t="shared" ref="K6" si="1">J40</f>
        <v>-114619.78</v>
      </c>
      <c r="L6" s="9">
        <f t="shared" ref="L6" si="2">K40</f>
        <v>-117714.57</v>
      </c>
      <c r="M6" s="9">
        <f t="shared" ref="M6" si="3">L40</f>
        <v>-101568.14000000001</v>
      </c>
      <c r="N6" s="9">
        <f>B6</f>
        <v>-116863.78</v>
      </c>
    </row>
    <row r="7" spans="1:18" ht="20.25" customHeight="1" thickBot="1" x14ac:dyDescent="0.3">
      <c r="A7" s="10" t="s">
        <v>12</v>
      </c>
      <c r="B7" s="11">
        <f>SUM(B8:B14)</f>
        <v>38201.93</v>
      </c>
      <c r="C7" s="11">
        <f>SUM(C8:C14)</f>
        <v>39957.380000000005</v>
      </c>
      <c r="D7" s="11">
        <f>SUM(D8:D14)</f>
        <v>34682.699999999997</v>
      </c>
      <c r="E7" s="11">
        <f t="shared" ref="E7:M7" si="4">SUM(E8:E14)</f>
        <v>39297.5</v>
      </c>
      <c r="F7" s="11">
        <f t="shared" si="4"/>
        <v>37483.93</v>
      </c>
      <c r="G7" s="11">
        <f t="shared" si="4"/>
        <v>36873.93</v>
      </c>
      <c r="H7" s="11">
        <f t="shared" si="4"/>
        <v>46922.76</v>
      </c>
      <c r="I7" s="11">
        <f t="shared" si="4"/>
        <v>50086.380000000005</v>
      </c>
      <c r="J7" s="11">
        <f t="shared" si="4"/>
        <v>51539.43</v>
      </c>
      <c r="K7" s="11">
        <f t="shared" si="4"/>
        <v>50502.660000000011</v>
      </c>
      <c r="L7" s="11">
        <f t="shared" si="4"/>
        <v>37434.340000000004</v>
      </c>
      <c r="M7" s="11">
        <f t="shared" si="4"/>
        <v>36836.770000000004</v>
      </c>
      <c r="N7" s="11">
        <f>SUM(B7:M7)</f>
        <v>499819.71000000008</v>
      </c>
    </row>
    <row r="8" spans="1:18" ht="24.75" customHeight="1" thickBot="1" x14ac:dyDescent="0.3">
      <c r="A8" s="4" t="s">
        <v>25</v>
      </c>
      <c r="B8" s="12">
        <v>30315.48</v>
      </c>
      <c r="C8" s="12">
        <v>30315.48</v>
      </c>
      <c r="D8" s="12">
        <v>30315.48</v>
      </c>
      <c r="E8" s="12">
        <v>30315.48</v>
      </c>
      <c r="F8" s="12">
        <v>30315.48</v>
      </c>
      <c r="G8" s="12">
        <v>30315.48</v>
      </c>
      <c r="H8" s="12">
        <v>30315.48</v>
      </c>
      <c r="I8" s="12">
        <v>30315.48</v>
      </c>
      <c r="J8" s="12">
        <v>30315.48</v>
      </c>
      <c r="K8" s="12">
        <f>30315.48</f>
        <v>30315.48</v>
      </c>
      <c r="L8" s="12">
        <v>30315.48</v>
      </c>
      <c r="M8" s="12">
        <v>30315.48</v>
      </c>
      <c r="N8" s="12">
        <f>SUM(B8:M8)</f>
        <v>363785.75999999995</v>
      </c>
    </row>
    <row r="9" spans="1:18" ht="24.75" customHeight="1" thickBot="1" x14ac:dyDescent="0.3">
      <c r="A9" s="4" t="s">
        <v>16</v>
      </c>
      <c r="B9" s="12">
        <v>0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12240.06</v>
      </c>
      <c r="I9" s="12">
        <v>12307.77</v>
      </c>
      <c r="J9" s="12">
        <v>13976.98</v>
      </c>
      <c r="K9" s="12">
        <v>12960.43</v>
      </c>
      <c r="L9" s="12">
        <v>0</v>
      </c>
      <c r="M9" s="12">
        <v>0</v>
      </c>
      <c r="N9" s="12">
        <f t="shared" ref="N9:N14" si="5">SUM(B9:M9)</f>
        <v>51485.24</v>
      </c>
    </row>
    <row r="10" spans="1:18" ht="21.75" customHeight="1" thickBot="1" x14ac:dyDescent="0.3">
      <c r="A10" s="4" t="s">
        <v>17</v>
      </c>
      <c r="B10" s="12">
        <v>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684.4</v>
      </c>
      <c r="K10" s="12">
        <v>489.91</v>
      </c>
      <c r="L10" s="12">
        <v>489.91</v>
      </c>
      <c r="M10" s="12">
        <v>489.91</v>
      </c>
      <c r="N10" s="12">
        <f t="shared" si="5"/>
        <v>2154.13</v>
      </c>
    </row>
    <row r="11" spans="1:18" ht="22.5" customHeight="1" thickBot="1" x14ac:dyDescent="0.3">
      <c r="A11" s="4" t="s">
        <v>18</v>
      </c>
      <c r="B11" s="12">
        <v>3519.23</v>
      </c>
      <c r="C11" s="12">
        <v>5274.68</v>
      </c>
      <c r="D11" s="12">
        <v>0</v>
      </c>
      <c r="E11" s="12">
        <v>4614.8</v>
      </c>
      <c r="F11" s="12">
        <v>2801.23</v>
      </c>
      <c r="G11" s="12">
        <v>2191.23</v>
      </c>
      <c r="H11" s="12">
        <v>0</v>
      </c>
      <c r="I11" s="12">
        <v>3095.91</v>
      </c>
      <c r="J11" s="12">
        <v>2195.35</v>
      </c>
      <c r="K11" s="12">
        <v>2369.62</v>
      </c>
      <c r="L11" s="12">
        <v>2261.73</v>
      </c>
      <c r="M11" s="12">
        <v>1664.16</v>
      </c>
      <c r="N11" s="12">
        <f t="shared" si="5"/>
        <v>29987.939999999995</v>
      </c>
    </row>
    <row r="12" spans="1:18" ht="22.5" customHeight="1" thickBot="1" x14ac:dyDescent="0.3">
      <c r="A12" s="4" t="s">
        <v>24</v>
      </c>
      <c r="B12" s="12">
        <v>472.5</v>
      </c>
      <c r="C12" s="12">
        <v>472.5</v>
      </c>
      <c r="D12" s="12">
        <v>472.5</v>
      </c>
      <c r="E12" s="12">
        <v>472.5</v>
      </c>
      <c r="F12" s="12">
        <v>472.5</v>
      </c>
      <c r="G12" s="12">
        <v>472.5</v>
      </c>
      <c r="H12" s="12">
        <v>472.5</v>
      </c>
      <c r="I12" s="12">
        <v>472.5</v>
      </c>
      <c r="J12" s="12">
        <v>472.5</v>
      </c>
      <c r="K12" s="12">
        <v>472.5</v>
      </c>
      <c r="L12" s="12">
        <v>472.5</v>
      </c>
      <c r="M12" s="12">
        <v>472.5</v>
      </c>
      <c r="N12" s="12">
        <f t="shared" si="5"/>
        <v>5670</v>
      </c>
    </row>
    <row r="13" spans="1:18" ht="22.5" customHeight="1" thickBot="1" x14ac:dyDescent="0.3">
      <c r="A13" s="4" t="s">
        <v>41</v>
      </c>
      <c r="B13" s="12">
        <v>3294.72</v>
      </c>
      <c r="C13" s="12">
        <v>3294.72</v>
      </c>
      <c r="D13" s="12">
        <v>3294.72</v>
      </c>
      <c r="E13" s="12">
        <v>3294.72</v>
      </c>
      <c r="F13" s="12">
        <v>3294.72</v>
      </c>
      <c r="G13" s="12">
        <v>3294.72</v>
      </c>
      <c r="H13" s="12">
        <v>3294.72</v>
      </c>
      <c r="I13" s="12">
        <v>3294.72</v>
      </c>
      <c r="J13" s="12">
        <v>3294.72</v>
      </c>
      <c r="K13" s="12">
        <v>3294.72</v>
      </c>
      <c r="L13" s="12">
        <v>3294.72</v>
      </c>
      <c r="M13" s="12">
        <v>3294.72</v>
      </c>
      <c r="N13" s="12">
        <f t="shared" si="5"/>
        <v>39536.640000000007</v>
      </c>
    </row>
    <row r="14" spans="1:18" ht="24" customHeight="1" thickBot="1" x14ac:dyDescent="0.3">
      <c r="A14" s="4" t="s">
        <v>14</v>
      </c>
      <c r="B14" s="12">
        <v>600</v>
      </c>
      <c r="C14" s="12">
        <v>600</v>
      </c>
      <c r="D14" s="12">
        <v>600</v>
      </c>
      <c r="E14" s="12">
        <v>600</v>
      </c>
      <c r="F14" s="12">
        <v>600</v>
      </c>
      <c r="G14" s="12">
        <v>600</v>
      </c>
      <c r="H14" s="12">
        <v>600</v>
      </c>
      <c r="I14" s="12">
        <v>600</v>
      </c>
      <c r="J14" s="12">
        <v>600</v>
      </c>
      <c r="K14" s="12">
        <v>600</v>
      </c>
      <c r="L14" s="12">
        <v>600</v>
      </c>
      <c r="M14" s="12">
        <v>600</v>
      </c>
      <c r="N14" s="12">
        <f t="shared" si="5"/>
        <v>7200</v>
      </c>
    </row>
    <row r="15" spans="1:18" ht="20.25" customHeight="1" thickBot="1" x14ac:dyDescent="0.3">
      <c r="A15" s="13" t="s">
        <v>8</v>
      </c>
      <c r="B15" s="14">
        <f>SUM(B16:B22)</f>
        <v>31823.739999999998</v>
      </c>
      <c r="C15" s="14">
        <f>SUM(C16:C22)</f>
        <v>36843.040000000001</v>
      </c>
      <c r="D15" s="14">
        <f>SUM(D16:D22)</f>
        <v>37643.74</v>
      </c>
      <c r="E15" s="14">
        <f t="shared" ref="E15:M15" si="6">SUM(E16:E22)</f>
        <v>34299.65</v>
      </c>
      <c r="F15" s="14">
        <f t="shared" si="6"/>
        <v>37537.440000000002</v>
      </c>
      <c r="G15" s="14">
        <f t="shared" si="6"/>
        <v>39958.03</v>
      </c>
      <c r="H15" s="14">
        <f t="shared" si="6"/>
        <v>44126.590000000004</v>
      </c>
      <c r="I15" s="14">
        <f t="shared" si="6"/>
        <v>58711.67</v>
      </c>
      <c r="J15" s="14">
        <f t="shared" si="6"/>
        <v>56346.04</v>
      </c>
      <c r="K15" s="14">
        <f t="shared" si="6"/>
        <v>47407.869999999995</v>
      </c>
      <c r="L15" s="14">
        <f t="shared" si="6"/>
        <v>53580.770000000004</v>
      </c>
      <c r="M15" s="14">
        <f t="shared" si="6"/>
        <v>35832.360000000008</v>
      </c>
      <c r="N15" s="14">
        <f>SUM(B15:M15)</f>
        <v>514110.93999999994</v>
      </c>
    </row>
    <row r="16" spans="1:18" ht="24" customHeight="1" thickBot="1" x14ac:dyDescent="0.3">
      <c r="A16" s="4" t="s">
        <v>26</v>
      </c>
      <c r="B16" s="12">
        <v>25273.31</v>
      </c>
      <c r="C16" s="12">
        <v>29028.97</v>
      </c>
      <c r="D16" s="12">
        <v>28537.03</v>
      </c>
      <c r="E16" s="12">
        <v>29295.67</v>
      </c>
      <c r="F16" s="12">
        <v>28772.68</v>
      </c>
      <c r="G16" s="12">
        <f>29951.11+69.81</f>
        <v>30020.920000000002</v>
      </c>
      <c r="H16" s="12">
        <v>36190.11</v>
      </c>
      <c r="I16" s="12">
        <v>40791.54</v>
      </c>
      <c r="J16" s="12">
        <v>36046.61</v>
      </c>
      <c r="K16" s="12">
        <v>28693.06</v>
      </c>
      <c r="L16" s="12">
        <v>33504.17</v>
      </c>
      <c r="M16" s="12">
        <f>28053.03+38.15</f>
        <v>28091.18</v>
      </c>
      <c r="N16" s="12">
        <f>SUM(B16:M16)</f>
        <v>374245.25</v>
      </c>
    </row>
    <row r="17" spans="1:17" ht="26.25" customHeight="1" thickBot="1" x14ac:dyDescent="0.3">
      <c r="A17" s="4" t="s">
        <v>16</v>
      </c>
      <c r="B17" s="12">
        <v>339.55</v>
      </c>
      <c r="C17" s="12">
        <v>507.38</v>
      </c>
      <c r="D17" s="12">
        <v>399.81</v>
      </c>
      <c r="E17" s="12">
        <v>457.96</v>
      </c>
      <c r="F17" s="12">
        <v>562.30999999999995</v>
      </c>
      <c r="G17" s="12">
        <v>991.18</v>
      </c>
      <c r="H17" s="12">
        <v>766.28</v>
      </c>
      <c r="I17" s="12">
        <v>11283.9</v>
      </c>
      <c r="J17" s="12">
        <v>12508.98</v>
      </c>
      <c r="K17" s="12">
        <v>12367.01</v>
      </c>
      <c r="L17" s="12">
        <v>12929.47</v>
      </c>
      <c r="M17" s="12">
        <v>1116.31</v>
      </c>
      <c r="N17" s="12">
        <f t="shared" ref="N17:N22" si="7">SUM(B17:M17)</f>
        <v>54230.14</v>
      </c>
    </row>
    <row r="18" spans="1:17" ht="26.25" customHeight="1" thickBot="1" x14ac:dyDescent="0.3">
      <c r="A18" s="4" t="s">
        <v>17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32.65</v>
      </c>
      <c r="H18" s="12">
        <v>22.02</v>
      </c>
      <c r="I18" s="12">
        <v>46.63</v>
      </c>
      <c r="J18" s="12">
        <v>0</v>
      </c>
      <c r="K18" s="12">
        <v>0.63</v>
      </c>
      <c r="L18" s="12">
        <v>8.0500000000000007</v>
      </c>
      <c r="M18" s="12">
        <v>7.88</v>
      </c>
      <c r="N18" s="12">
        <f t="shared" si="7"/>
        <v>117.86</v>
      </c>
    </row>
    <row r="19" spans="1:17" ht="24" customHeight="1" thickBot="1" x14ac:dyDescent="0.3">
      <c r="A19" s="4" t="s">
        <v>18</v>
      </c>
      <c r="B19" s="12">
        <v>2560.2399999999998</v>
      </c>
      <c r="C19" s="12">
        <v>3158.55</v>
      </c>
      <c r="D19" s="12">
        <v>4655.62</v>
      </c>
      <c r="E19" s="12">
        <v>317.2</v>
      </c>
      <c r="F19" s="12">
        <v>3982.24</v>
      </c>
      <c r="G19" s="12">
        <v>3048.94</v>
      </c>
      <c r="H19" s="12">
        <v>2721.05</v>
      </c>
      <c r="I19" s="12">
        <v>1134.74</v>
      </c>
      <c r="J19" s="12">
        <v>3141.5</v>
      </c>
      <c r="K19" s="12">
        <v>2146.5700000000002</v>
      </c>
      <c r="L19" s="12">
        <v>2646.56</v>
      </c>
      <c r="M19" s="12">
        <v>2100.7600000000002</v>
      </c>
      <c r="N19" s="12">
        <f t="shared" si="7"/>
        <v>31613.97</v>
      </c>
      <c r="Q19" s="5"/>
    </row>
    <row r="20" spans="1:17" ht="24" customHeight="1" thickBot="1" x14ac:dyDescent="0.3">
      <c r="A20" s="4" t="s">
        <v>24</v>
      </c>
      <c r="B20" s="12">
        <v>389.52</v>
      </c>
      <c r="C20" s="12">
        <v>443.53</v>
      </c>
      <c r="D20" s="12">
        <v>437.57</v>
      </c>
      <c r="E20" s="12">
        <v>446.25</v>
      </c>
      <c r="F20" s="12">
        <v>439.83</v>
      </c>
      <c r="G20" s="12">
        <v>524.57000000000005</v>
      </c>
      <c r="H20" s="12">
        <v>534.54999999999995</v>
      </c>
      <c r="I20" s="12">
        <v>602.83000000000004</v>
      </c>
      <c r="J20" s="12">
        <v>555.9</v>
      </c>
      <c r="K20" s="12">
        <v>443.97</v>
      </c>
      <c r="L20" s="12">
        <v>519.9</v>
      </c>
      <c r="M20" s="12">
        <v>438.31</v>
      </c>
      <c r="N20" s="12">
        <f t="shared" si="7"/>
        <v>5776.73</v>
      </c>
    </row>
    <row r="21" spans="1:17" ht="24" customHeight="1" thickBot="1" x14ac:dyDescent="0.3">
      <c r="A21" s="4" t="s">
        <v>41</v>
      </c>
      <c r="B21" s="12">
        <v>2661.12</v>
      </c>
      <c r="C21" s="12">
        <v>3104.61</v>
      </c>
      <c r="D21" s="12">
        <v>3013.71</v>
      </c>
      <c r="E21" s="12">
        <v>3182.57</v>
      </c>
      <c r="F21" s="12">
        <v>3180.38</v>
      </c>
      <c r="G21" s="12">
        <v>4739.7700000000004</v>
      </c>
      <c r="H21" s="12">
        <v>3292.58</v>
      </c>
      <c r="I21" s="12">
        <v>4252.03</v>
      </c>
      <c r="J21" s="12">
        <v>3493.05</v>
      </c>
      <c r="K21" s="12">
        <v>3156.63</v>
      </c>
      <c r="L21" s="12">
        <v>3372.62</v>
      </c>
      <c r="M21" s="12">
        <v>3477.92</v>
      </c>
      <c r="N21" s="12">
        <f t="shared" si="7"/>
        <v>40926.99</v>
      </c>
    </row>
    <row r="22" spans="1:17" ht="21" customHeight="1" thickBot="1" x14ac:dyDescent="0.3">
      <c r="A22" s="4" t="s">
        <v>14</v>
      </c>
      <c r="B22" s="15">
        <v>600</v>
      </c>
      <c r="C22" s="15">
        <v>600</v>
      </c>
      <c r="D22" s="15">
        <v>600</v>
      </c>
      <c r="E22" s="15">
        <v>600</v>
      </c>
      <c r="F22" s="15">
        <v>600</v>
      </c>
      <c r="G22" s="15">
        <v>600</v>
      </c>
      <c r="H22" s="15">
        <v>600</v>
      </c>
      <c r="I22" s="15">
        <v>600</v>
      </c>
      <c r="J22" s="15">
        <v>600</v>
      </c>
      <c r="K22" s="15">
        <v>600</v>
      </c>
      <c r="L22" s="15">
        <v>600</v>
      </c>
      <c r="M22" s="15">
        <v>600</v>
      </c>
      <c r="N22" s="12">
        <f t="shared" si="7"/>
        <v>7200</v>
      </c>
      <c r="O22" s="3"/>
    </row>
    <row r="23" spans="1:17" ht="21.75" customHeight="1" thickBot="1" x14ac:dyDescent="0.3">
      <c r="A23" s="16" t="s">
        <v>23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8"/>
    </row>
    <row r="24" spans="1:17" ht="19.5" customHeight="1" thickBot="1" x14ac:dyDescent="0.3">
      <c r="A24" s="4" t="s">
        <v>1</v>
      </c>
      <c r="B24" s="12">
        <f>1943.3*0.6</f>
        <v>1165.98</v>
      </c>
      <c r="C24" s="12">
        <f t="shared" ref="C24:M24" si="8">1943.3*0.6</f>
        <v>1165.98</v>
      </c>
      <c r="D24" s="12">
        <f t="shared" si="8"/>
        <v>1165.98</v>
      </c>
      <c r="E24" s="12">
        <f t="shared" si="8"/>
        <v>1165.98</v>
      </c>
      <c r="F24" s="12">
        <f t="shared" si="8"/>
        <v>1165.98</v>
      </c>
      <c r="G24" s="12">
        <f t="shared" si="8"/>
        <v>1165.98</v>
      </c>
      <c r="H24" s="12">
        <f t="shared" si="8"/>
        <v>1165.98</v>
      </c>
      <c r="I24" s="12">
        <f t="shared" si="8"/>
        <v>1165.98</v>
      </c>
      <c r="J24" s="12">
        <f t="shared" si="8"/>
        <v>1165.98</v>
      </c>
      <c r="K24" s="12">
        <f t="shared" si="8"/>
        <v>1165.98</v>
      </c>
      <c r="L24" s="12">
        <f t="shared" si="8"/>
        <v>1165.98</v>
      </c>
      <c r="M24" s="12">
        <f t="shared" si="8"/>
        <v>1165.98</v>
      </c>
      <c r="N24" s="12">
        <f t="shared" ref="N24:N36" si="9">SUM(B24:M24)</f>
        <v>13991.759999999997</v>
      </c>
    </row>
    <row r="25" spans="1:17" ht="22.5" customHeight="1" thickBot="1" x14ac:dyDescent="0.3">
      <c r="A25" s="4" t="s">
        <v>2</v>
      </c>
      <c r="B25" s="12">
        <f t="shared" ref="B25:M25" si="10">1943.3*0.17</f>
        <v>330.36099999999999</v>
      </c>
      <c r="C25" s="12">
        <f t="shared" si="10"/>
        <v>330.36099999999999</v>
      </c>
      <c r="D25" s="12">
        <f t="shared" si="10"/>
        <v>330.36099999999999</v>
      </c>
      <c r="E25" s="12">
        <f t="shared" si="10"/>
        <v>330.36099999999999</v>
      </c>
      <c r="F25" s="12">
        <f t="shared" si="10"/>
        <v>330.36099999999999</v>
      </c>
      <c r="G25" s="12">
        <f t="shared" si="10"/>
        <v>330.36099999999999</v>
      </c>
      <c r="H25" s="12">
        <f t="shared" si="10"/>
        <v>330.36099999999999</v>
      </c>
      <c r="I25" s="12">
        <f t="shared" si="10"/>
        <v>330.36099999999999</v>
      </c>
      <c r="J25" s="12">
        <f t="shared" si="10"/>
        <v>330.36099999999999</v>
      </c>
      <c r="K25" s="12">
        <f t="shared" si="10"/>
        <v>330.36099999999999</v>
      </c>
      <c r="L25" s="12">
        <f t="shared" si="10"/>
        <v>330.36099999999999</v>
      </c>
      <c r="M25" s="12">
        <f t="shared" si="10"/>
        <v>330.36099999999999</v>
      </c>
      <c r="N25" s="12">
        <f t="shared" si="9"/>
        <v>3964.331999999999</v>
      </c>
    </row>
    <row r="26" spans="1:17" ht="21" customHeight="1" thickBot="1" x14ac:dyDescent="0.3">
      <c r="A26" s="4" t="s">
        <v>3</v>
      </c>
      <c r="B26" s="12">
        <f>37601.93*2.3%</f>
        <v>864.84438999999998</v>
      </c>
      <c r="C26" s="12">
        <f>39357.38*2.3%</f>
        <v>905.21973999999989</v>
      </c>
      <c r="D26" s="12">
        <f>34082.7*2.3%</f>
        <v>783.9020999999999</v>
      </c>
      <c r="E26" s="12">
        <f>38697.5*2.3%</f>
        <v>890.04250000000002</v>
      </c>
      <c r="F26" s="12">
        <f>36883.93*2.3%</f>
        <v>848.33038999999997</v>
      </c>
      <c r="G26" s="12">
        <f>36273.93*2.3%</f>
        <v>834.30038999999999</v>
      </c>
      <c r="H26" s="12">
        <f>46322.76*2.3%</f>
        <v>1065.4234799999999</v>
      </c>
      <c r="I26" s="12">
        <f>49486.38*2.3%</f>
        <v>1138.1867399999999</v>
      </c>
      <c r="J26" s="12">
        <f>50939.43*2.3%</f>
        <v>1171.60689</v>
      </c>
      <c r="K26" s="12">
        <f>49902.66*2.3%</f>
        <v>1147.76118</v>
      </c>
      <c r="L26" s="12">
        <f>36834.34*2.3%</f>
        <v>847.18981999999994</v>
      </c>
      <c r="M26" s="12">
        <f>36236.77*2.3%</f>
        <v>833.44570999999996</v>
      </c>
      <c r="N26" s="12">
        <f t="shared" si="9"/>
        <v>11330.25333</v>
      </c>
    </row>
    <row r="27" spans="1:17" ht="23.25" customHeight="1" thickBot="1" x14ac:dyDescent="0.3">
      <c r="A27" s="4" t="s">
        <v>4</v>
      </c>
      <c r="B27" s="12">
        <f>31223.74*3%</f>
        <v>936.71220000000005</v>
      </c>
      <c r="C27" s="12">
        <f>36243.04*3%</f>
        <v>1087.2911999999999</v>
      </c>
      <c r="D27" s="12">
        <f>37043.74*3%</f>
        <v>1111.3121999999998</v>
      </c>
      <c r="E27" s="12">
        <f>33699.65*3%</f>
        <v>1010.9895</v>
      </c>
      <c r="F27" s="12">
        <f>36937.44*3%</f>
        <v>1108.1232</v>
      </c>
      <c r="G27" s="12">
        <f>39358.03*3%</f>
        <v>1180.7409</v>
      </c>
      <c r="H27" s="12">
        <f>43526.59*3%</f>
        <v>1305.7976999999998</v>
      </c>
      <c r="I27" s="12">
        <f>58111.67*3%</f>
        <v>1743.3500999999999</v>
      </c>
      <c r="J27" s="12">
        <f>55746.04*3%</f>
        <v>1672.3812</v>
      </c>
      <c r="K27" s="12">
        <f>46807.87*3%</f>
        <v>1404.2361000000001</v>
      </c>
      <c r="L27" s="12">
        <f>52980.77*3%</f>
        <v>1589.4230999999997</v>
      </c>
      <c r="M27" s="12">
        <f>35232.36*3%</f>
        <v>1056.9708000000001</v>
      </c>
      <c r="N27" s="12">
        <f t="shared" si="9"/>
        <v>15207.3282</v>
      </c>
    </row>
    <row r="28" spans="1:17" ht="23.25" customHeight="1" thickBot="1" x14ac:dyDescent="0.3">
      <c r="A28" s="4" t="s">
        <v>9</v>
      </c>
      <c r="B28" s="12">
        <f t="shared" ref="B28:M28" si="11">1943.3*9.7</f>
        <v>18850.009999999998</v>
      </c>
      <c r="C28" s="12">
        <f t="shared" si="11"/>
        <v>18850.009999999998</v>
      </c>
      <c r="D28" s="12">
        <f t="shared" si="11"/>
        <v>18850.009999999998</v>
      </c>
      <c r="E28" s="12">
        <f t="shared" si="11"/>
        <v>18850.009999999998</v>
      </c>
      <c r="F28" s="12">
        <f t="shared" si="11"/>
        <v>18850.009999999998</v>
      </c>
      <c r="G28" s="12">
        <f t="shared" si="11"/>
        <v>18850.009999999998</v>
      </c>
      <c r="H28" s="12">
        <f t="shared" si="11"/>
        <v>18850.009999999998</v>
      </c>
      <c r="I28" s="12">
        <f t="shared" si="11"/>
        <v>18850.009999999998</v>
      </c>
      <c r="J28" s="12">
        <f t="shared" si="11"/>
        <v>18850.009999999998</v>
      </c>
      <c r="K28" s="12">
        <f t="shared" si="11"/>
        <v>18850.009999999998</v>
      </c>
      <c r="L28" s="12">
        <f t="shared" si="11"/>
        <v>18850.009999999998</v>
      </c>
      <c r="M28" s="12">
        <f t="shared" si="11"/>
        <v>18850.009999999998</v>
      </c>
      <c r="N28" s="12">
        <f t="shared" si="9"/>
        <v>226200.12000000002</v>
      </c>
    </row>
    <row r="29" spans="1:17" ht="26.25" customHeight="1" thickBot="1" x14ac:dyDescent="0.3">
      <c r="A29" s="4" t="s">
        <v>19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12240.02</v>
      </c>
      <c r="H29" s="12">
        <v>12307.74</v>
      </c>
      <c r="I29" s="12">
        <v>13976.99</v>
      </c>
      <c r="J29" s="12">
        <v>12960.43</v>
      </c>
      <c r="K29" s="12">
        <v>0</v>
      </c>
      <c r="L29" s="12">
        <v>0</v>
      </c>
      <c r="M29" s="12">
        <v>0</v>
      </c>
      <c r="N29" s="12">
        <f t="shared" si="9"/>
        <v>51485.18</v>
      </c>
    </row>
    <row r="30" spans="1:17" ht="26.25" customHeight="1" thickBot="1" x14ac:dyDescent="0.3">
      <c r="A30" s="4" t="s">
        <v>20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1026.45</v>
      </c>
      <c r="J30" s="12">
        <v>489.91</v>
      </c>
      <c r="K30" s="12">
        <v>734.81</v>
      </c>
      <c r="L30" s="12">
        <v>734.81</v>
      </c>
      <c r="M30" s="12">
        <v>734.81</v>
      </c>
      <c r="N30" s="12">
        <f t="shared" si="9"/>
        <v>3720.79</v>
      </c>
    </row>
    <row r="31" spans="1:17" ht="26.25" customHeight="1" thickBot="1" x14ac:dyDescent="0.3">
      <c r="A31" s="4" t="s">
        <v>21</v>
      </c>
      <c r="B31" s="12">
        <v>5274.65</v>
      </c>
      <c r="C31" s="12">
        <v>0</v>
      </c>
      <c r="D31" s="12">
        <v>4614.8</v>
      </c>
      <c r="E31" s="12">
        <v>2801.26</v>
      </c>
      <c r="F31" s="12">
        <v>2191.1999999999998</v>
      </c>
      <c r="G31" s="12">
        <v>0</v>
      </c>
      <c r="H31" s="12">
        <v>3095.9</v>
      </c>
      <c r="I31" s="12">
        <v>2195.35</v>
      </c>
      <c r="J31" s="12">
        <v>2369.65</v>
      </c>
      <c r="K31" s="12">
        <v>2261.75</v>
      </c>
      <c r="L31" s="12">
        <v>1664.14</v>
      </c>
      <c r="M31" s="12">
        <v>2307.4</v>
      </c>
      <c r="N31" s="12">
        <f t="shared" si="9"/>
        <v>28776.100000000002</v>
      </c>
    </row>
    <row r="32" spans="1:17" ht="26.25" customHeight="1" thickBot="1" x14ac:dyDescent="0.3">
      <c r="A32" s="4" t="s">
        <v>24</v>
      </c>
      <c r="B32" s="12">
        <v>472.62</v>
      </c>
      <c r="C32" s="12">
        <v>472.62</v>
      </c>
      <c r="D32" s="12">
        <v>472.62</v>
      </c>
      <c r="E32" s="12">
        <v>472.62</v>
      </c>
      <c r="F32" s="12">
        <v>472.62</v>
      </c>
      <c r="G32" s="12">
        <v>472.62</v>
      </c>
      <c r="H32" s="12">
        <v>472.62</v>
      </c>
      <c r="I32" s="12">
        <v>472.62</v>
      </c>
      <c r="J32" s="12">
        <v>472.62</v>
      </c>
      <c r="K32" s="12">
        <v>472.62</v>
      </c>
      <c r="L32" s="12">
        <v>472.62</v>
      </c>
      <c r="M32" s="12">
        <v>472.62</v>
      </c>
      <c r="N32" s="12">
        <f t="shared" si="9"/>
        <v>5671.44</v>
      </c>
    </row>
    <row r="33" spans="1:14" ht="22.5" customHeight="1" thickBot="1" x14ac:dyDescent="0.3">
      <c r="A33" s="4" t="s">
        <v>6</v>
      </c>
      <c r="B33" s="12">
        <f t="shared" ref="B33:M33" si="12">1943.3*2.34</f>
        <v>4547.3219999999992</v>
      </c>
      <c r="C33" s="12">
        <f t="shared" si="12"/>
        <v>4547.3219999999992</v>
      </c>
      <c r="D33" s="12">
        <f t="shared" si="12"/>
        <v>4547.3219999999992</v>
      </c>
      <c r="E33" s="12">
        <f t="shared" si="12"/>
        <v>4547.3219999999992</v>
      </c>
      <c r="F33" s="12">
        <f t="shared" si="12"/>
        <v>4547.3219999999992</v>
      </c>
      <c r="G33" s="12">
        <f t="shared" si="12"/>
        <v>4547.3219999999992</v>
      </c>
      <c r="H33" s="12">
        <f t="shared" si="12"/>
        <v>4547.3219999999992</v>
      </c>
      <c r="I33" s="12">
        <f t="shared" si="12"/>
        <v>4547.3219999999992</v>
      </c>
      <c r="J33" s="12">
        <f t="shared" si="12"/>
        <v>4547.3219999999992</v>
      </c>
      <c r="K33" s="12">
        <f t="shared" si="12"/>
        <v>4547.3219999999992</v>
      </c>
      <c r="L33" s="12">
        <f t="shared" si="12"/>
        <v>4547.3219999999992</v>
      </c>
      <c r="M33" s="12">
        <f t="shared" si="12"/>
        <v>4547.3219999999992</v>
      </c>
      <c r="N33" s="12">
        <f t="shared" si="9"/>
        <v>54567.863999999994</v>
      </c>
    </row>
    <row r="34" spans="1:14" ht="25.2" customHeight="1" thickBot="1" x14ac:dyDescent="0.3">
      <c r="A34" s="4" t="s">
        <v>41</v>
      </c>
      <c r="B34" s="12">
        <v>2580</v>
      </c>
      <c r="C34" s="12">
        <v>2940</v>
      </c>
      <c r="D34" s="12">
        <v>2745</v>
      </c>
      <c r="E34" s="12">
        <v>3180</v>
      </c>
      <c r="F34" s="12">
        <v>3015</v>
      </c>
      <c r="G34" s="12">
        <v>4430</v>
      </c>
      <c r="H34" s="12">
        <v>3180</v>
      </c>
      <c r="I34" s="12">
        <v>4025</v>
      </c>
      <c r="J34" s="12">
        <v>3250</v>
      </c>
      <c r="K34" s="12">
        <v>2870</v>
      </c>
      <c r="L34" s="12">
        <v>3190</v>
      </c>
      <c r="M34" s="12">
        <v>3175</v>
      </c>
      <c r="N34" s="12">
        <f t="shared" si="9"/>
        <v>38580</v>
      </c>
    </row>
    <row r="35" spans="1:14" ht="24.75" customHeight="1" thickBot="1" x14ac:dyDescent="0.3">
      <c r="A35" s="4" t="s">
        <v>27</v>
      </c>
      <c r="B35" s="12">
        <v>900</v>
      </c>
      <c r="C35" s="12">
        <v>900</v>
      </c>
      <c r="D35" s="12">
        <v>900</v>
      </c>
      <c r="E35" s="12">
        <v>900</v>
      </c>
      <c r="F35" s="12">
        <v>900</v>
      </c>
      <c r="G35" s="12">
        <v>900</v>
      </c>
      <c r="H35" s="12">
        <v>900</v>
      </c>
      <c r="I35" s="12">
        <v>900</v>
      </c>
      <c r="J35" s="12">
        <v>900</v>
      </c>
      <c r="K35" s="12">
        <v>900</v>
      </c>
      <c r="L35" s="12">
        <v>900</v>
      </c>
      <c r="M35" s="12">
        <v>900</v>
      </c>
      <c r="N35" s="12">
        <f>SUM(B35:M35)</f>
        <v>10800</v>
      </c>
    </row>
    <row r="36" spans="1:14" ht="24" customHeight="1" thickBot="1" x14ac:dyDescent="0.3">
      <c r="A36" s="4" t="s">
        <v>10</v>
      </c>
      <c r="B36" s="12">
        <f>6463.1</f>
        <v>6463.1</v>
      </c>
      <c r="C36" s="12">
        <v>0</v>
      </c>
      <c r="D36" s="12">
        <v>0</v>
      </c>
      <c r="E36" s="12">
        <v>0</v>
      </c>
      <c r="F36" s="12">
        <f>2413</f>
        <v>2413</v>
      </c>
      <c r="G36" s="12">
        <f>18342+1399</f>
        <v>19741</v>
      </c>
      <c r="H36" s="12">
        <v>0</v>
      </c>
      <c r="I36" s="12">
        <f>3087.6</f>
        <v>3087.6</v>
      </c>
      <c r="J36" s="12">
        <f>137329.47+3500+2177.9</f>
        <v>143007.37</v>
      </c>
      <c r="K36" s="12">
        <f>894.3+5020+2777.6</f>
        <v>8691.9</v>
      </c>
      <c r="L36" s="12">
        <v>0</v>
      </c>
      <c r="M36" s="12">
        <f>1600</f>
        <v>1600</v>
      </c>
      <c r="N36" s="12">
        <f t="shared" si="9"/>
        <v>185003.97</v>
      </c>
    </row>
    <row r="37" spans="1:14" ht="22.5" customHeight="1" thickBot="1" x14ac:dyDescent="0.3">
      <c r="A37" s="10" t="s">
        <v>22</v>
      </c>
      <c r="B37" s="11">
        <f t="shared" ref="B37:M37" si="13">SUM(B24:B36)</f>
        <v>42385.599589999991</v>
      </c>
      <c r="C37" s="11">
        <f t="shared" si="13"/>
        <v>31198.803939999998</v>
      </c>
      <c r="D37" s="11">
        <f t="shared" si="13"/>
        <v>35521.3073</v>
      </c>
      <c r="E37" s="11">
        <f t="shared" si="13"/>
        <v>34148.584999999992</v>
      </c>
      <c r="F37" s="11">
        <f t="shared" si="13"/>
        <v>35841.94659</v>
      </c>
      <c r="G37" s="11">
        <f t="shared" si="13"/>
        <v>64692.354289999996</v>
      </c>
      <c r="H37" s="11">
        <f t="shared" si="13"/>
        <v>47221.154180000005</v>
      </c>
      <c r="I37" s="11">
        <f t="shared" si="13"/>
        <v>53459.219839999991</v>
      </c>
      <c r="J37" s="11">
        <f t="shared" si="13"/>
        <v>191187.64108999999</v>
      </c>
      <c r="K37" s="11">
        <f t="shared" si="13"/>
        <v>43376.75028</v>
      </c>
      <c r="L37" s="11">
        <f t="shared" si="13"/>
        <v>34291.855920000002</v>
      </c>
      <c r="M37" s="11">
        <f t="shared" si="13"/>
        <v>35973.91951</v>
      </c>
      <c r="N37" s="11">
        <f>SUM(B37:M37)</f>
        <v>649299.13753000007</v>
      </c>
    </row>
    <row r="38" spans="1:14" ht="23.25" customHeight="1" thickBot="1" x14ac:dyDescent="0.3">
      <c r="A38" s="4" t="s">
        <v>5</v>
      </c>
      <c r="B38" s="19">
        <f t="shared" ref="B38:N38" si="14">B15-B37</f>
        <v>-10561.859589999993</v>
      </c>
      <c r="C38" s="19">
        <f t="shared" si="14"/>
        <v>5644.2360600000029</v>
      </c>
      <c r="D38" s="19">
        <f t="shared" si="14"/>
        <v>2122.4326999999976</v>
      </c>
      <c r="E38" s="19">
        <f t="shared" si="14"/>
        <v>151.0650000000096</v>
      </c>
      <c r="F38" s="19">
        <f t="shared" si="14"/>
        <v>1695.4934100000028</v>
      </c>
      <c r="G38" s="19">
        <f t="shared" si="14"/>
        <v>-24734.324289999997</v>
      </c>
      <c r="H38" s="19">
        <f t="shared" si="14"/>
        <v>-3094.5641800000012</v>
      </c>
      <c r="I38" s="19">
        <f t="shared" si="14"/>
        <v>5252.4501600000076</v>
      </c>
      <c r="J38" s="19">
        <f t="shared" si="14"/>
        <v>-134841.60108999998</v>
      </c>
      <c r="K38" s="19">
        <f t="shared" si="14"/>
        <v>4031.1197199999951</v>
      </c>
      <c r="L38" s="19">
        <f t="shared" si="14"/>
        <v>19288.914080000002</v>
      </c>
      <c r="M38" s="19">
        <f t="shared" si="14"/>
        <v>-141.55950999999186</v>
      </c>
      <c r="N38" s="12">
        <f t="shared" si="14"/>
        <v>-135188.19753000012</v>
      </c>
    </row>
    <row r="39" spans="1:14" ht="23.25" customHeight="1" thickBot="1" x14ac:dyDescent="0.3">
      <c r="A39" s="4" t="s">
        <v>7</v>
      </c>
      <c r="B39" s="15">
        <f t="shared" ref="B39:N39" si="15">B5+B38</f>
        <v>216576.22041000001</v>
      </c>
      <c r="C39" s="15">
        <f t="shared" si="15"/>
        <v>222220.45647</v>
      </c>
      <c r="D39" s="15">
        <f t="shared" si="15"/>
        <v>224342.88917000001</v>
      </c>
      <c r="E39" s="15">
        <f t="shared" si="15"/>
        <v>224493.95417000001</v>
      </c>
      <c r="F39" s="15">
        <f t="shared" si="15"/>
        <v>226189.44758000001</v>
      </c>
      <c r="G39" s="15">
        <f t="shared" si="15"/>
        <v>201455.12329000002</v>
      </c>
      <c r="H39" s="15">
        <f t="shared" si="15"/>
        <v>198360.55911000003</v>
      </c>
      <c r="I39" s="15">
        <f t="shared" si="15"/>
        <v>203613.00927000004</v>
      </c>
      <c r="J39" s="15">
        <f t="shared" si="15"/>
        <v>68771.408180000057</v>
      </c>
      <c r="K39" s="15">
        <f t="shared" si="15"/>
        <v>72802.527900000045</v>
      </c>
      <c r="L39" s="15">
        <f t="shared" si="15"/>
        <v>92091.441980000047</v>
      </c>
      <c r="M39" s="15">
        <f t="shared" si="15"/>
        <v>91949.882470000055</v>
      </c>
      <c r="N39" s="15">
        <f t="shared" si="15"/>
        <v>91949.882469999866</v>
      </c>
    </row>
    <row r="40" spans="1:14" ht="27" customHeight="1" thickBot="1" x14ac:dyDescent="0.3">
      <c r="A40" s="16" t="s">
        <v>11</v>
      </c>
      <c r="B40" s="20">
        <f>B6+B15-B7</f>
        <v>-123241.97</v>
      </c>
      <c r="C40" s="20">
        <f t="shared" ref="C40:N40" si="16">C6+C15-C7</f>
        <v>-126356.31</v>
      </c>
      <c r="D40" s="20">
        <f t="shared" si="16"/>
        <v>-123395.27</v>
      </c>
      <c r="E40" s="20">
        <f t="shared" si="16"/>
        <v>-128393.12</v>
      </c>
      <c r="F40" s="20">
        <f t="shared" si="16"/>
        <v>-128339.60999999999</v>
      </c>
      <c r="G40" s="20">
        <f t="shared" si="16"/>
        <v>-125255.50999999998</v>
      </c>
      <c r="H40" s="20">
        <f t="shared" si="16"/>
        <v>-128051.68</v>
      </c>
      <c r="I40" s="20">
        <f t="shared" si="16"/>
        <v>-119426.39</v>
      </c>
      <c r="J40" s="20">
        <f t="shared" si="16"/>
        <v>-114619.78</v>
      </c>
      <c r="K40" s="20">
        <f t="shared" si="16"/>
        <v>-117714.57</v>
      </c>
      <c r="L40" s="20">
        <f t="shared" si="16"/>
        <v>-101568.14000000001</v>
      </c>
      <c r="M40" s="20">
        <f t="shared" si="16"/>
        <v>-102572.55</v>
      </c>
      <c r="N40" s="20">
        <f t="shared" si="16"/>
        <v>-102572.55000000016</v>
      </c>
    </row>
  </sheetData>
  <mergeCells count="1">
    <mergeCell ref="A1:N1"/>
  </mergeCells>
  <phoneticPr fontId="3" type="noConversion"/>
  <pageMargins left="0.19685039370078741" right="0.19685039370078741" top="0.19685039370078741" bottom="0.19685039370078741" header="0.51181102362204722" footer="0.51181102362204722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2024-03-04T03:25:16Z</cp:lastPrinted>
  <dcterms:created xsi:type="dcterms:W3CDTF">2011-06-06T03:25:48Z</dcterms:created>
  <dcterms:modified xsi:type="dcterms:W3CDTF">2024-03-04T03:32:36Z</dcterms:modified>
</cp:coreProperties>
</file>