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L36" i="1" l="1"/>
  <c r="L35" i="1" l="1"/>
  <c r="K35" i="1"/>
  <c r="M35" i="1" l="1"/>
  <c r="M36" i="1" l="1"/>
  <c r="K36" i="1" l="1"/>
  <c r="M27" i="1" l="1"/>
  <c r="M16" i="1"/>
  <c r="M26" i="1"/>
  <c r="L27" i="1" l="1"/>
  <c r="L26" i="1"/>
  <c r="J36" i="1" l="1"/>
  <c r="K27" i="1" l="1"/>
  <c r="K16" i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J29" i="1" l="1"/>
  <c r="I29" i="1"/>
  <c r="H29" i="1"/>
  <c r="I36" i="1" l="1"/>
  <c r="J35" i="1" l="1"/>
  <c r="I35" i="1" l="1"/>
  <c r="H35" i="1" l="1"/>
  <c r="H33" i="1" l="1"/>
  <c r="I33" i="1"/>
  <c r="J33" i="1"/>
  <c r="G36" i="1" l="1"/>
  <c r="J27" i="1" l="1"/>
  <c r="J26" i="1"/>
  <c r="I27" i="1" l="1"/>
  <c r="I16" i="1"/>
  <c r="I26" i="1"/>
  <c r="H36" i="1" l="1"/>
  <c r="H27" i="1" l="1"/>
  <c r="H26" i="1"/>
  <c r="H28" i="1" l="1"/>
  <c r="I28" i="1"/>
  <c r="J28" i="1"/>
  <c r="H25" i="1"/>
  <c r="I25" i="1"/>
  <c r="J25" i="1"/>
  <c r="H24" i="1"/>
  <c r="I24" i="1"/>
  <c r="J24" i="1"/>
  <c r="G35" i="1" l="1"/>
  <c r="E35" i="1" l="1"/>
  <c r="D35" i="1" l="1"/>
  <c r="C35" i="1" l="1"/>
  <c r="B35" i="1" l="1"/>
  <c r="G27" i="1" l="1"/>
  <c r="G26" i="1"/>
  <c r="F27" i="1" l="1"/>
  <c r="F26" i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D36" i="1" l="1"/>
  <c r="D27" i="1" l="1"/>
  <c r="D26" i="1"/>
  <c r="C36" i="1" l="1"/>
  <c r="C27" i="1" l="1"/>
  <c r="C26" i="1"/>
  <c r="B27" i="1" l="1"/>
  <c r="B16" i="1"/>
  <c r="B26" i="1"/>
  <c r="B36" i="1" l="1"/>
  <c r="C33" i="1" l="1"/>
  <c r="D33" i="1"/>
  <c r="C28" i="1"/>
  <c r="D28" i="1"/>
  <c r="C24" i="1"/>
  <c r="D24" i="1"/>
  <c r="C25" i="1"/>
  <c r="D25" i="1"/>
  <c r="B33" i="1"/>
  <c r="B28" i="1"/>
  <c r="B25" i="1"/>
  <c r="B24" i="1"/>
  <c r="G15" i="1" l="1"/>
  <c r="N32" i="1" l="1"/>
  <c r="N33" i="1"/>
  <c r="N34" i="1"/>
  <c r="N35" i="1"/>
  <c r="N28" i="1"/>
  <c r="N25" i="1" l="1"/>
  <c r="N30" i="1"/>
  <c r="N31" i="1"/>
  <c r="N24" i="1"/>
  <c r="N36" i="1" l="1"/>
  <c r="N29" i="1" l="1"/>
  <c r="N27" i="1" l="1"/>
  <c r="N26" i="1"/>
  <c r="N6" i="1" l="1"/>
  <c r="N5" i="1"/>
  <c r="C15" i="1"/>
  <c r="D15" i="1"/>
  <c r="C7" i="1"/>
  <c r="D7" i="1"/>
  <c r="N9" i="1"/>
  <c r="N10" i="1"/>
  <c r="N11" i="1"/>
  <c r="N12" i="1"/>
  <c r="N13" i="1"/>
  <c r="N14" i="1"/>
  <c r="N8" i="1"/>
  <c r="D37" i="1" l="1"/>
  <c r="D38" i="1" s="1"/>
  <c r="C37" i="1"/>
  <c r="C38" i="1" s="1"/>
  <c r="M7" i="1"/>
  <c r="N17" i="1"/>
  <c r="N18" i="1"/>
  <c r="N19" i="1"/>
  <c r="N20" i="1"/>
  <c r="N21" i="1"/>
  <c r="N22" i="1"/>
  <c r="N16" i="1"/>
  <c r="K15" i="1"/>
  <c r="L15" i="1"/>
  <c r="M15" i="1"/>
  <c r="K7" i="1"/>
  <c r="L7" i="1"/>
  <c r="M37" i="1" l="1"/>
  <c r="M38" i="1" s="1"/>
  <c r="L37" i="1"/>
  <c r="L38" i="1" s="1"/>
  <c r="K37" i="1"/>
  <c r="K38" i="1" s="1"/>
  <c r="H15" i="1"/>
  <c r="I15" i="1"/>
  <c r="J15" i="1"/>
  <c r="H7" i="1"/>
  <c r="I7" i="1"/>
  <c r="J7" i="1"/>
  <c r="B7" i="1"/>
  <c r="B15" i="1"/>
  <c r="G7" i="1"/>
  <c r="F7" i="1"/>
  <c r="E7" i="1"/>
  <c r="F15" i="1"/>
  <c r="E15" i="1"/>
  <c r="G37" i="1" l="1"/>
  <c r="G38" i="1" s="1"/>
  <c r="F37" i="1"/>
  <c r="F38" i="1" s="1"/>
  <c r="N7" i="1"/>
  <c r="B37" i="1"/>
  <c r="B38" i="1" s="1"/>
  <c r="B39" i="1" s="1"/>
  <c r="B40" i="1"/>
  <c r="C6" i="1" s="1"/>
  <c r="N15" i="1"/>
  <c r="I37" i="1"/>
  <c r="I38" i="1" s="1"/>
  <c r="J37" i="1"/>
  <c r="J38" i="1" s="1"/>
  <c r="N40" i="1" l="1"/>
  <c r="H37" i="1"/>
  <c r="H38" i="1" s="1"/>
  <c r="C40" i="1"/>
  <c r="D6" i="1" s="1"/>
  <c r="D40" i="1" s="1"/>
  <c r="E6" i="1" s="1"/>
  <c r="E37" i="1"/>
  <c r="N37" i="1" l="1"/>
  <c r="N38" i="1" s="1"/>
  <c r="N39" i="1" s="1"/>
  <c r="E38" i="1"/>
  <c r="E40" i="1"/>
  <c r="F6" i="1" s="1"/>
  <c r="F40" i="1" s="1"/>
  <c r="G6" i="1" s="1"/>
  <c r="G40" i="1" s="1"/>
  <c r="C5" i="1"/>
  <c r="H6" i="1" l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  <c r="C39" i="1"/>
  <c r="D5" i="1" s="1"/>
  <c r="D39" i="1" s="1"/>
  <c r="E5" i="1" s="1"/>
  <c r="E39" i="1" s="1"/>
  <c r="F5" i="1" s="1"/>
  <c r="F39" i="1" s="1"/>
  <c r="G5" i="1" s="1"/>
  <c r="G39" i="1" s="1"/>
  <c r="H5" i="1" l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<sst xmlns="http://schemas.openxmlformats.org/spreadsheetml/2006/main" count="51" uniqueCount="43">
  <si>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</si>
  <si>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</si>
  <si>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</si>
  <si>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</si>
  <si>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</si>
  <si>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</si>
  <si>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</si>
  <si>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</si>
  <si>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</si>
  <si>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</si>
  <si>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</si>
  <si>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</si>
  <si>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</si>
  <si>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</si>
  <si>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</si>
  <si>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</si>
  <si>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</si>
  <si>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</si>
  <si>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</si>
  <si>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</si>
  <si>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</si>
  <si>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</si>
  <si>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</si>
  <si>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</si>
  <si>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</si>
  <si>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</si>
  <si>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</si>
  <si>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Тех.обслуживание общедомовых приборов учета</t>
  </si>
  <si>
    <t>Январь 2023г.</t>
  </si>
  <si>
    <t>Февраль 2023г</t>
  </si>
  <si>
    <t>Март 2023г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</si>
  <si>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</si>
  <si>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</si>
  <si>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</si>
  <si>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</si>
  <si>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</si>
  <si>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</si>
  <si>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2023г.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</si>
  <si>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</si>
  <si>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</si>
  <si>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</si>
  <si>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</si>
  <si>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Приморская, 3 за период 01.01.2023г.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</si>
</sst>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C1" zoomScale="75" workbookViewId="0">
      <selection activeCell="P6" sqref="P6"/>
    </sheetView>
  </sheetViews>
  <sheetFormatPr defaultRowHeight="13.2" x14ac:dyDescent="0.25"/>
  <cols>
    <col min="1" max="1" width="54.33203125" customWidth="1"/>
    <col min="2" max="10" width="13.6640625" customWidth="1"/>
    <col min="11" max="11" width="15.44140625" customWidth="1"/>
    <col min="12" max="12" width="14.6640625" customWidth="1"/>
    <col min="13" max="13" width="15.44140625" customWidth="1"/>
    <col min="14" max="14" width="16.5546875" customWidth="1"/>
  </cols>
  <sheetData>
    <row r="1" spans="1:18" ht="20.25" customHeight="1" x14ac:dyDescent="0.35">
      <c r="A1" s="20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4" customHeight="1" thickBot="1" x14ac:dyDescent="0.3">
      <c r="A5" s="7" t="s">
        <v>15</v>
      </c>
      <c r="B5" s="8">
        <v>504801.26</v>
      </c>
      <c r="C5" s="8">
        <f>B39</f>
        <v>492269.62672</v>
      </c>
      <c r="D5" s="8">
        <f>C39</f>
        <v>490473.83737000002</v>
      </c>
      <c r="E5" s="8">
        <f t="shared" ref="E5:G5" si="0">D39</f>
        <v>463677.44959000003</v>
      </c>
      <c r="F5" s="8">
        <f t="shared" si="0"/>
        <v>463454.97833000007</v>
      </c>
      <c r="G5" s="8">
        <f t="shared" si="0"/>
        <v>485407.32118000009</v>
      </c>
      <c r="H5" s="8">
        <f t="shared" ref="H5:H6" si="1">G39</f>
        <v>439646.35025000013</v>
      </c>
      <c r="I5" s="8">
        <f t="shared" ref="I5:I6" si="2">H39</f>
        <v>403371.34642000019</v>
      </c>
      <c r="J5" s="8">
        <f t="shared" ref="J5:J6" si="3">I39</f>
        <v>376511.75148000021</v>
      </c>
      <c r="K5" s="8">
        <f t="shared" ref="K5:K6" si="4">J39</f>
        <v>32941.29002000019</v>
      </c>
      <c r="L5" s="8">
        <f t="shared" ref="L5:L6" si="5">K39</f>
        <v>50877.789570000168</v>
      </c>
      <c r="M5" s="8">
        <f t="shared" ref="M5:M6" si="6">L39</f>
        <v>57355.409400000179</v>
      </c>
      <c r="N5" s="8">
        <f>B5</f>
        <v>504801.26</v>
      </c>
    </row>
    <row r="6" spans="1:18" ht="24" customHeight="1" thickBot="1" x14ac:dyDescent="0.3">
      <c r="A6" s="7" t="s">
        <v>13</v>
      </c>
      <c r="B6" s="8">
        <v>-463071.36</v>
      </c>
      <c r="C6" s="8">
        <f>B40</f>
        <v>-471119.56</v>
      </c>
      <c r="D6" s="8">
        <f>C40</f>
        <v>-484875.71</v>
      </c>
      <c r="E6" s="8">
        <f t="shared" ref="E6:G6" si="7">D40</f>
        <v>-488529.39</v>
      </c>
      <c r="F6" s="8">
        <f t="shared" si="7"/>
        <v>-502944.44000000006</v>
      </c>
      <c r="G6" s="8">
        <f t="shared" si="7"/>
        <v>-502108.54000000004</v>
      </c>
      <c r="H6" s="8">
        <f t="shared" si="1"/>
        <v>-477579.44</v>
      </c>
      <c r="I6" s="8">
        <f t="shared" si="2"/>
        <v>-505652.51</v>
      </c>
      <c r="J6" s="8">
        <f t="shared" si="3"/>
        <v>-527028.79</v>
      </c>
      <c r="K6" s="8">
        <f t="shared" si="4"/>
        <v>-532934.61</v>
      </c>
      <c r="L6" s="8">
        <f t="shared" si="5"/>
        <v>-523118.11</v>
      </c>
      <c r="M6" s="8">
        <f t="shared" si="6"/>
        <v>-473032.06999999995</v>
      </c>
      <c r="N6" s="8">
        <f>B6</f>
        <v>-463071.36</v>
      </c>
    </row>
    <row r="7" spans="1:18" ht="24.6" customHeight="1" thickBot="1" x14ac:dyDescent="0.3">
      <c r="A7" s="9" t="s">
        <v>12</v>
      </c>
      <c r="B7" s="10">
        <f>SUM(B8:B14)</f>
        <v>104967.76000000001</v>
      </c>
      <c r="C7" s="10">
        <f t="shared" ref="C7:D7" si="8">SUM(C8:C14)</f>
        <v>109134.45000000001</v>
      </c>
      <c r="D7" s="10">
        <f t="shared" si="8"/>
        <v>107549.06000000001</v>
      </c>
      <c r="E7" s="10">
        <f>SUM(E8:E14)</f>
        <v>118442.92000000001</v>
      </c>
      <c r="F7" s="10">
        <f>SUM(F8:F14)</f>
        <v>115121.55</v>
      </c>
      <c r="G7" s="10">
        <f>SUM(G8:G14)</f>
        <v>104689.81</v>
      </c>
      <c r="H7" s="10">
        <f t="shared" ref="H7:M7" si="9">SUM(H8:H14)</f>
        <v>130315.81</v>
      </c>
      <c r="I7" s="10">
        <f t="shared" si="9"/>
        <v>144788.78</v>
      </c>
      <c r="J7" s="10">
        <f t="shared" si="9"/>
        <v>153729.01999999999</v>
      </c>
      <c r="K7" s="10">
        <f t="shared" si="9"/>
        <v>147741.65</v>
      </c>
      <c r="L7" s="10">
        <f t="shared" si="9"/>
        <v>106045.49</v>
      </c>
      <c r="M7" s="10">
        <f t="shared" si="9"/>
        <v>151821.34</v>
      </c>
      <c r="N7" s="10">
        <f>SUM(B7:M7)</f>
        <v>1494347.6400000001</v>
      </c>
    </row>
    <row r="8" spans="1:18" ht="24.75" customHeight="1" thickBot="1" x14ac:dyDescent="0.3">
      <c r="A8" s="4" t="s">
        <v>25</v>
      </c>
      <c r="B8" s="11">
        <v>89082.240000000005</v>
      </c>
      <c r="C8" s="11">
        <v>89082.240000000005</v>
      </c>
      <c r="D8" s="11">
        <v>89082.240000000005</v>
      </c>
      <c r="E8" s="11">
        <v>89082.240000000005</v>
      </c>
      <c r="F8" s="11">
        <v>89082.240000000005</v>
      </c>
      <c r="G8" s="11">
        <v>88717.2</v>
      </c>
      <c r="H8" s="11">
        <v>89447.28</v>
      </c>
      <c r="I8" s="11">
        <v>89082.240000000005</v>
      </c>
      <c r="J8" s="11">
        <v>89082.240000000005</v>
      </c>
      <c r="K8" s="11">
        <v>89082.240000000005</v>
      </c>
      <c r="L8" s="11">
        <v>89082.240000000005</v>
      </c>
      <c r="M8" s="11">
        <v>89077.56</v>
      </c>
      <c r="N8" s="11">
        <f>SUM(B8:M8)</f>
        <v>1068982.2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22986.86</v>
      </c>
      <c r="I9" s="11">
        <v>30606.84</v>
      </c>
      <c r="J9" s="11">
        <v>32004.16</v>
      </c>
      <c r="K9" s="11">
        <v>34809.58</v>
      </c>
      <c r="L9" s="11">
        <v>0</v>
      </c>
      <c r="M9" s="11">
        <v>0</v>
      </c>
      <c r="N9" s="11">
        <f t="shared" ref="N9:N14" si="10">SUM(B9:M9)</f>
        <v>120407.44</v>
      </c>
    </row>
    <row r="10" spans="1:18" ht="21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35.950000000000003</v>
      </c>
      <c r="J10" s="11">
        <v>6983.32</v>
      </c>
      <c r="K10" s="11">
        <v>0</v>
      </c>
      <c r="L10" s="11">
        <v>246.5</v>
      </c>
      <c r="M10" s="11">
        <v>21519.47</v>
      </c>
      <c r="N10" s="11">
        <f t="shared" si="10"/>
        <v>28785.24</v>
      </c>
    </row>
    <row r="11" spans="1:18" ht="22.5" customHeight="1" thickBot="1" x14ac:dyDescent="0.3">
      <c r="A11" s="4" t="s">
        <v>18</v>
      </c>
      <c r="B11" s="11">
        <v>3544.08</v>
      </c>
      <c r="C11" s="11">
        <v>7710.77</v>
      </c>
      <c r="D11" s="11">
        <v>6125.38</v>
      </c>
      <c r="E11" s="11">
        <v>17019.240000000002</v>
      </c>
      <c r="F11" s="11">
        <v>13217.78</v>
      </c>
      <c r="G11" s="11">
        <v>3631.17</v>
      </c>
      <c r="H11" s="11">
        <v>5540.23</v>
      </c>
      <c r="I11" s="11">
        <v>11524.58</v>
      </c>
      <c r="J11" s="11">
        <v>6581.78</v>
      </c>
      <c r="K11" s="11">
        <v>7540.62</v>
      </c>
      <c r="L11" s="11">
        <v>4137.5200000000004</v>
      </c>
      <c r="M11" s="11">
        <v>8125.69</v>
      </c>
      <c r="N11" s="11">
        <f t="shared" si="10"/>
        <v>94698.84</v>
      </c>
    </row>
    <row r="12" spans="1:18" ht="22.5" customHeight="1" thickBot="1" x14ac:dyDescent="0.3">
      <c r="A12" s="4" t="s">
        <v>24</v>
      </c>
      <c r="B12" s="11">
        <v>0</v>
      </c>
      <c r="C12" s="11">
        <v>0</v>
      </c>
      <c r="D12" s="11">
        <v>0</v>
      </c>
      <c r="E12" s="11">
        <v>0</v>
      </c>
      <c r="F12" s="11">
        <v>480.09</v>
      </c>
      <c r="G12" s="11">
        <v>0</v>
      </c>
      <c r="H12" s="11">
        <v>0</v>
      </c>
      <c r="I12" s="11">
        <v>1197.73</v>
      </c>
      <c r="J12" s="11">
        <v>6736.08</v>
      </c>
      <c r="K12" s="11">
        <v>3967.77</v>
      </c>
      <c r="L12" s="11">
        <v>237.79</v>
      </c>
      <c r="M12" s="11">
        <v>20757.18</v>
      </c>
      <c r="N12" s="11">
        <f t="shared" si="10"/>
        <v>33376.639999999999</v>
      </c>
    </row>
    <row r="13" spans="1:18" ht="22.5" customHeight="1" thickBot="1" x14ac:dyDescent="0.3">
      <c r="A13" s="4" t="s">
        <v>41</v>
      </c>
      <c r="B13" s="11">
        <v>11341.44</v>
      </c>
      <c r="C13" s="11">
        <v>11341.44</v>
      </c>
      <c r="D13" s="11">
        <v>11341.44</v>
      </c>
      <c r="E13" s="11">
        <v>11341.44</v>
      </c>
      <c r="F13" s="11">
        <v>11341.44</v>
      </c>
      <c r="G13" s="11">
        <v>11341.44</v>
      </c>
      <c r="H13" s="11">
        <v>11341.44</v>
      </c>
      <c r="I13" s="11">
        <v>11341.44</v>
      </c>
      <c r="J13" s="11">
        <v>11341.44</v>
      </c>
      <c r="K13" s="11">
        <v>11341.44</v>
      </c>
      <c r="L13" s="11">
        <v>11341.44</v>
      </c>
      <c r="M13" s="11">
        <v>11341.44</v>
      </c>
      <c r="N13" s="11">
        <f t="shared" si="10"/>
        <v>136097.28</v>
      </c>
    </row>
    <row r="14" spans="1:18" ht="34.200000000000003" customHeight="1" thickBot="1" x14ac:dyDescent="0.3">
      <c r="A14" s="4" t="s">
        <v>14</v>
      </c>
      <c r="B14" s="11">
        <v>1000</v>
      </c>
      <c r="C14" s="11">
        <v>1000</v>
      </c>
      <c r="D14" s="11">
        <v>1000</v>
      </c>
      <c r="E14" s="11">
        <v>1000</v>
      </c>
      <c r="F14" s="11">
        <v>1000</v>
      </c>
      <c r="G14" s="11">
        <v>1000</v>
      </c>
      <c r="H14" s="11">
        <v>1000</v>
      </c>
      <c r="I14" s="11">
        <v>1000</v>
      </c>
      <c r="J14" s="11">
        <v>1000</v>
      </c>
      <c r="K14" s="11">
        <v>1000</v>
      </c>
      <c r="L14" s="11">
        <v>1000</v>
      </c>
      <c r="M14" s="11">
        <v>1000</v>
      </c>
      <c r="N14" s="11">
        <f t="shared" si="10"/>
        <v>12000</v>
      </c>
    </row>
    <row r="15" spans="1:18" ht="20.25" customHeight="1" thickBot="1" x14ac:dyDescent="0.3">
      <c r="A15" s="12" t="s">
        <v>8</v>
      </c>
      <c r="B15" s="13">
        <f>SUM(B16:B22)</f>
        <v>96919.56</v>
      </c>
      <c r="C15" s="13">
        <f t="shared" ref="C15:D15" si="11">SUM(C16:C22)</f>
        <v>95378.299999999988</v>
      </c>
      <c r="D15" s="13">
        <f t="shared" si="11"/>
        <v>103895.37999999999</v>
      </c>
      <c r="E15" s="13">
        <f>SUM(E16:E22)</f>
        <v>104027.87</v>
      </c>
      <c r="F15" s="13">
        <f>SUM(F16:F22)</f>
        <v>115957.45</v>
      </c>
      <c r="G15" s="13">
        <f>SUM(G16:G22)</f>
        <v>129218.91</v>
      </c>
      <c r="H15" s="13">
        <f t="shared" ref="H15:M15" si="12">SUM(H16:H22)</f>
        <v>102242.73999999999</v>
      </c>
      <c r="I15" s="13">
        <f t="shared" si="12"/>
        <v>123412.50000000003</v>
      </c>
      <c r="J15" s="13">
        <f t="shared" si="12"/>
        <v>147823.20000000001</v>
      </c>
      <c r="K15" s="13">
        <f t="shared" si="12"/>
        <v>157558.14999999997</v>
      </c>
      <c r="L15" s="13">
        <f t="shared" si="12"/>
        <v>156131.53</v>
      </c>
      <c r="M15" s="13">
        <f t="shared" si="12"/>
        <v>112001.34</v>
      </c>
      <c r="N15" s="13">
        <f>SUM(B15:M15)</f>
        <v>1444566.93</v>
      </c>
    </row>
    <row r="16" spans="1:18" ht="24" customHeight="1" thickBot="1" x14ac:dyDescent="0.3">
      <c r="A16" s="4" t="s">
        <v>26</v>
      </c>
      <c r="B16" s="11">
        <f>77938.46+46</f>
        <v>77984.460000000006</v>
      </c>
      <c r="C16" s="11">
        <v>79738.52</v>
      </c>
      <c r="D16" s="11">
        <v>82527.759999999995</v>
      </c>
      <c r="E16" s="11">
        <v>85560.67</v>
      </c>
      <c r="F16" s="11">
        <v>88696.43</v>
      </c>
      <c r="G16" s="11">
        <v>101414.65</v>
      </c>
      <c r="H16" s="11">
        <v>85145.47</v>
      </c>
      <c r="I16" s="11">
        <f>85679.13-60.34</f>
        <v>85618.790000000008</v>
      </c>
      <c r="J16" s="11">
        <v>93819.32</v>
      </c>
      <c r="K16" s="11">
        <f>99736.09+4.2</f>
        <v>99740.29</v>
      </c>
      <c r="L16" s="11">
        <v>95999.39</v>
      </c>
      <c r="M16" s="11">
        <f>90639.77+1.06</f>
        <v>90640.83</v>
      </c>
      <c r="N16" s="11">
        <f>SUM(B16:M16)</f>
        <v>1066886.58</v>
      </c>
    </row>
    <row r="17" spans="1:15" ht="26.25" customHeight="1" thickBot="1" x14ac:dyDescent="0.3">
      <c r="A17" s="4" t="s">
        <v>16</v>
      </c>
      <c r="B17" s="11">
        <v>679.19</v>
      </c>
      <c r="C17" s="11">
        <v>324.87</v>
      </c>
      <c r="D17" s="11">
        <v>627.39</v>
      </c>
      <c r="E17" s="11">
        <v>673.75</v>
      </c>
      <c r="F17" s="11">
        <v>717.57</v>
      </c>
      <c r="G17" s="11">
        <v>1555.75</v>
      </c>
      <c r="H17" s="11">
        <v>552.79</v>
      </c>
      <c r="I17" s="11">
        <v>20090.29</v>
      </c>
      <c r="J17" s="11">
        <v>27299.439999999999</v>
      </c>
      <c r="K17" s="11">
        <v>28937.91</v>
      </c>
      <c r="L17" s="11">
        <v>32341.41</v>
      </c>
      <c r="M17" s="11">
        <v>3051.59</v>
      </c>
      <c r="N17" s="11">
        <f t="shared" ref="N17:N22" si="13">SUM(B17:M17)</f>
        <v>116851.95</v>
      </c>
    </row>
    <row r="18" spans="1:15" ht="26.25" customHeight="1" thickBot="1" x14ac:dyDescent="0.3">
      <c r="A18" s="4" t="s">
        <v>17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0.18</v>
      </c>
      <c r="K18" s="11">
        <v>66.930000000000007</v>
      </c>
      <c r="L18" s="11">
        <v>0</v>
      </c>
      <c r="M18" s="11">
        <v>119.34</v>
      </c>
      <c r="N18" s="11">
        <f t="shared" si="13"/>
        <v>186.45000000000002</v>
      </c>
    </row>
    <row r="19" spans="1:15" ht="24" customHeight="1" thickBot="1" x14ac:dyDescent="0.3">
      <c r="A19" s="4" t="s">
        <v>18</v>
      </c>
      <c r="B19" s="11">
        <v>4846.87</v>
      </c>
      <c r="C19" s="11">
        <v>3838.76</v>
      </c>
      <c r="D19" s="11">
        <v>6895.91</v>
      </c>
      <c r="E19" s="11">
        <v>5899.94</v>
      </c>
      <c r="F19" s="11">
        <v>14298.92</v>
      </c>
      <c r="G19" s="11">
        <v>13661.52</v>
      </c>
      <c r="H19" s="11">
        <v>4868.38</v>
      </c>
      <c r="I19" s="11">
        <v>5730.47</v>
      </c>
      <c r="J19" s="11">
        <v>11251.65</v>
      </c>
      <c r="K19" s="11">
        <v>7988.23</v>
      </c>
      <c r="L19" s="11">
        <v>8396.51</v>
      </c>
      <c r="M19" s="11">
        <v>4818.1000000000004</v>
      </c>
      <c r="N19" s="11">
        <f t="shared" si="13"/>
        <v>92495.26</v>
      </c>
    </row>
    <row r="20" spans="1:15" ht="24" customHeight="1" thickBot="1" x14ac:dyDescent="0.3">
      <c r="A20" s="4" t="s">
        <v>24</v>
      </c>
      <c r="B20" s="11">
        <v>2081.15</v>
      </c>
      <c r="C20" s="11">
        <v>12.75</v>
      </c>
      <c r="D20" s="11">
        <v>140.91999999999999</v>
      </c>
      <c r="E20" s="11">
        <v>152.12</v>
      </c>
      <c r="F20" s="11">
        <v>162.66</v>
      </c>
      <c r="G20" s="11">
        <v>663</v>
      </c>
      <c r="H20" s="11">
        <v>150.13999999999999</v>
      </c>
      <c r="I20" s="11">
        <v>113.1</v>
      </c>
      <c r="J20" s="11">
        <v>1329.5</v>
      </c>
      <c r="K20" s="11">
        <v>5948.08</v>
      </c>
      <c r="L20" s="11">
        <v>3903.69</v>
      </c>
      <c r="M20" s="11">
        <v>695.43</v>
      </c>
      <c r="N20" s="11">
        <f t="shared" si="13"/>
        <v>15352.54</v>
      </c>
    </row>
    <row r="21" spans="1:15" ht="24" customHeight="1" thickBot="1" x14ac:dyDescent="0.3">
      <c r="A21" s="4" t="s">
        <v>41</v>
      </c>
      <c r="B21" s="11">
        <v>10327.89</v>
      </c>
      <c r="C21" s="11">
        <v>10463.4</v>
      </c>
      <c r="D21" s="11">
        <v>12703.4</v>
      </c>
      <c r="E21" s="11">
        <v>10741.39</v>
      </c>
      <c r="F21" s="11">
        <v>11081.87</v>
      </c>
      <c r="G21" s="11">
        <v>10923.99</v>
      </c>
      <c r="H21" s="11">
        <v>10525.96</v>
      </c>
      <c r="I21" s="11">
        <v>10859.85</v>
      </c>
      <c r="J21" s="11">
        <v>13123.11</v>
      </c>
      <c r="K21" s="11">
        <v>13876.71</v>
      </c>
      <c r="L21" s="11">
        <v>14490.53</v>
      </c>
      <c r="M21" s="11">
        <v>11676.05</v>
      </c>
      <c r="N21" s="11">
        <f t="shared" si="13"/>
        <v>140794.15</v>
      </c>
    </row>
    <row r="22" spans="1:15" ht="31.2" customHeight="1" thickBot="1" x14ac:dyDescent="0.3">
      <c r="A22" s="4" t="s">
        <v>14</v>
      </c>
      <c r="B22" s="14">
        <v>1000</v>
      </c>
      <c r="C22" s="14">
        <v>1000</v>
      </c>
      <c r="D22" s="14">
        <v>1000</v>
      </c>
      <c r="E22" s="14">
        <v>1000</v>
      </c>
      <c r="F22" s="14">
        <v>1000</v>
      </c>
      <c r="G22" s="14">
        <v>1000</v>
      </c>
      <c r="H22" s="14">
        <v>1000</v>
      </c>
      <c r="I22" s="14">
        <v>1000</v>
      </c>
      <c r="J22" s="14">
        <v>1000</v>
      </c>
      <c r="K22" s="14">
        <v>1000</v>
      </c>
      <c r="L22" s="14">
        <v>1000</v>
      </c>
      <c r="M22" s="14">
        <v>1000</v>
      </c>
      <c r="N22" s="11">
        <f t="shared" si="13"/>
        <v>12000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22.2" customHeight="1" thickBot="1" x14ac:dyDescent="0.3">
      <c r="A24" s="4" t="s">
        <v>1</v>
      </c>
      <c r="B24" s="11">
        <f>5710.8*0.6</f>
        <v>3426.48</v>
      </c>
      <c r="C24" s="11">
        <f t="shared" ref="C24:M24" si="14">5710.8*0.6</f>
        <v>3426.48</v>
      </c>
      <c r="D24" s="11">
        <f t="shared" si="14"/>
        <v>3426.48</v>
      </c>
      <c r="E24" s="11">
        <f t="shared" si="14"/>
        <v>3426.48</v>
      </c>
      <c r="F24" s="11">
        <f t="shared" si="14"/>
        <v>3426.48</v>
      </c>
      <c r="G24" s="11">
        <f t="shared" si="14"/>
        <v>3426.48</v>
      </c>
      <c r="H24" s="11">
        <f t="shared" si="14"/>
        <v>3426.48</v>
      </c>
      <c r="I24" s="11">
        <f t="shared" si="14"/>
        <v>3426.48</v>
      </c>
      <c r="J24" s="11">
        <f t="shared" si="14"/>
        <v>3426.48</v>
      </c>
      <c r="K24" s="11">
        <f t="shared" si="14"/>
        <v>3426.48</v>
      </c>
      <c r="L24" s="11">
        <f t="shared" si="14"/>
        <v>3426.48</v>
      </c>
      <c r="M24" s="11">
        <f t="shared" si="14"/>
        <v>3426.48</v>
      </c>
      <c r="N24" s="11">
        <f>SUM(B24:M24)</f>
        <v>41117.760000000009</v>
      </c>
    </row>
    <row r="25" spans="1:15" ht="24" customHeight="1" thickBot="1" x14ac:dyDescent="0.3">
      <c r="A25" s="4" t="s">
        <v>2</v>
      </c>
      <c r="B25" s="11">
        <f t="shared" ref="B25:M25" si="15">5710.8*0.17</f>
        <v>970.83600000000013</v>
      </c>
      <c r="C25" s="11">
        <f t="shared" si="15"/>
        <v>970.83600000000013</v>
      </c>
      <c r="D25" s="11">
        <f t="shared" si="15"/>
        <v>970.83600000000013</v>
      </c>
      <c r="E25" s="11">
        <f t="shared" si="15"/>
        <v>970.83600000000013</v>
      </c>
      <c r="F25" s="11">
        <f t="shared" si="15"/>
        <v>970.83600000000013</v>
      </c>
      <c r="G25" s="11">
        <f t="shared" si="15"/>
        <v>970.83600000000013</v>
      </c>
      <c r="H25" s="11">
        <f t="shared" si="15"/>
        <v>970.83600000000013</v>
      </c>
      <c r="I25" s="11">
        <f t="shared" si="15"/>
        <v>970.83600000000013</v>
      </c>
      <c r="J25" s="11">
        <f t="shared" si="15"/>
        <v>970.83600000000013</v>
      </c>
      <c r="K25" s="11">
        <f t="shared" si="15"/>
        <v>970.83600000000013</v>
      </c>
      <c r="L25" s="11">
        <f t="shared" si="15"/>
        <v>970.83600000000013</v>
      </c>
      <c r="M25" s="11">
        <f t="shared" si="15"/>
        <v>970.83600000000013</v>
      </c>
      <c r="N25" s="11">
        <f t="shared" ref="N25:N36" si="16">SUM(B25:M25)</f>
        <v>11650.031999999999</v>
      </c>
    </row>
    <row r="26" spans="1:15" ht="22.8" customHeight="1" thickBot="1" x14ac:dyDescent="0.3">
      <c r="A26" s="4" t="s">
        <v>3</v>
      </c>
      <c r="B26" s="11">
        <f>103967.76*2.3%</f>
        <v>2391.25848</v>
      </c>
      <c r="C26" s="11">
        <f>108134.45*2.3%</f>
        <v>2487.0923499999999</v>
      </c>
      <c r="D26" s="11">
        <f>106549.06*2.3%</f>
        <v>2450.6283800000001</v>
      </c>
      <c r="E26" s="11">
        <f>117442.92*2.3%</f>
        <v>2701.1871599999999</v>
      </c>
      <c r="F26" s="11">
        <f>114121.55*2.3%</f>
        <v>2624.79565</v>
      </c>
      <c r="G26" s="11">
        <f>103689.81*2.3%</f>
        <v>2384.8656299999998</v>
      </c>
      <c r="H26" s="11">
        <f>129315.81*2.3%</f>
        <v>2974.2636299999999</v>
      </c>
      <c r="I26" s="11">
        <f>143788.78*2.3%</f>
        <v>3307.14194</v>
      </c>
      <c r="J26" s="11">
        <f>152729.02*2.3%</f>
        <v>3512.7674599999996</v>
      </c>
      <c r="K26" s="11">
        <f>146741.65*2.3%</f>
        <v>3375.0579499999999</v>
      </c>
      <c r="L26" s="11">
        <f>105045.49*2.3%</f>
        <v>2416.0462700000003</v>
      </c>
      <c r="M26" s="11">
        <f>150821.34*2.3%</f>
        <v>3468.8908200000001</v>
      </c>
      <c r="N26" s="11">
        <f t="shared" si="16"/>
        <v>34093.995719999999</v>
      </c>
    </row>
    <row r="27" spans="1:15" ht="23.25" customHeight="1" thickBot="1" x14ac:dyDescent="0.3">
      <c r="A27" s="4" t="s">
        <v>4</v>
      </c>
      <c r="B27" s="11">
        <f>95919.56*3%</f>
        <v>2877.5868</v>
      </c>
      <c r="C27" s="11">
        <f>94378.3*3%</f>
        <v>2831.3490000000002</v>
      </c>
      <c r="D27" s="11">
        <f>102895.38*3%</f>
        <v>3086.8614000000002</v>
      </c>
      <c r="E27" s="11">
        <f>103027.87*3%</f>
        <v>3090.8360999999995</v>
      </c>
      <c r="F27" s="11">
        <f>114957.45*3%</f>
        <v>3448.7234999999996</v>
      </c>
      <c r="G27" s="11">
        <f>128218.91*3%</f>
        <v>3846.5673000000002</v>
      </c>
      <c r="H27" s="11">
        <f>101242.74*3%</f>
        <v>3037.2822000000001</v>
      </c>
      <c r="I27" s="11">
        <f>122412.5*3%</f>
        <v>3672.375</v>
      </c>
      <c r="J27" s="11">
        <f>146823.2*3%</f>
        <v>4404.6959999999999</v>
      </c>
      <c r="K27" s="11">
        <f>156558.15*3%</f>
        <v>4696.7444999999998</v>
      </c>
      <c r="L27" s="11">
        <f>155131.53*3%</f>
        <v>4653.9458999999997</v>
      </c>
      <c r="M27" s="11">
        <f>111001.34*3%</f>
        <v>3330.0401999999999</v>
      </c>
      <c r="N27" s="11">
        <f t="shared" si="16"/>
        <v>42977.007900000004</v>
      </c>
    </row>
    <row r="28" spans="1:15" ht="23.25" customHeight="1" thickBot="1" x14ac:dyDescent="0.3">
      <c r="A28" s="4" t="s">
        <v>9</v>
      </c>
      <c r="B28" s="11">
        <f t="shared" ref="B28:M28" si="17">5710.8*9.7</f>
        <v>55394.759999999995</v>
      </c>
      <c r="C28" s="11">
        <f t="shared" si="17"/>
        <v>55394.759999999995</v>
      </c>
      <c r="D28" s="11">
        <f t="shared" si="17"/>
        <v>55394.759999999995</v>
      </c>
      <c r="E28" s="11">
        <f t="shared" si="17"/>
        <v>55394.759999999995</v>
      </c>
      <c r="F28" s="11">
        <f t="shared" si="17"/>
        <v>55394.759999999995</v>
      </c>
      <c r="G28" s="11">
        <f t="shared" si="17"/>
        <v>55394.759999999995</v>
      </c>
      <c r="H28" s="11">
        <f t="shared" si="17"/>
        <v>55394.759999999995</v>
      </c>
      <c r="I28" s="11">
        <f t="shared" si="17"/>
        <v>55394.759999999995</v>
      </c>
      <c r="J28" s="11">
        <f t="shared" si="17"/>
        <v>55394.759999999995</v>
      </c>
      <c r="K28" s="11">
        <f t="shared" si="17"/>
        <v>55394.759999999995</v>
      </c>
      <c r="L28" s="11">
        <f t="shared" si="17"/>
        <v>55394.759999999995</v>
      </c>
      <c r="M28" s="11">
        <f t="shared" si="17"/>
        <v>55394.759999999995</v>
      </c>
      <c r="N28" s="11">
        <f t="shared" si="16"/>
        <v>664737.12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22986.84</v>
      </c>
      <c r="H29" s="11">
        <f>30606.94</f>
        <v>30606.94</v>
      </c>
      <c r="I29" s="11">
        <f>32004.24</f>
        <v>32004.240000000002</v>
      </c>
      <c r="J29" s="11">
        <f>34809.72</f>
        <v>34809.72</v>
      </c>
      <c r="K29" s="11">
        <v>0</v>
      </c>
      <c r="L29" s="11">
        <v>0</v>
      </c>
      <c r="M29" s="11">
        <v>0</v>
      </c>
      <c r="N29" s="11">
        <f t="shared" si="16"/>
        <v>120407.74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35.99</v>
      </c>
      <c r="I30" s="11">
        <v>6982.92</v>
      </c>
      <c r="J30" s="11">
        <v>0</v>
      </c>
      <c r="K30" s="11">
        <v>246.52</v>
      </c>
      <c r="L30" s="11">
        <v>21517.96</v>
      </c>
      <c r="M30" s="11">
        <v>0</v>
      </c>
      <c r="N30" s="11">
        <f t="shared" si="16"/>
        <v>28783.39</v>
      </c>
    </row>
    <row r="31" spans="1:15" ht="26.25" customHeight="1" thickBot="1" x14ac:dyDescent="0.3">
      <c r="A31" s="4" t="s">
        <v>21</v>
      </c>
      <c r="B31" s="11">
        <v>7710.7</v>
      </c>
      <c r="C31" s="11">
        <v>6125.4</v>
      </c>
      <c r="D31" s="11">
        <v>17019.13</v>
      </c>
      <c r="E31" s="11">
        <v>13217.73</v>
      </c>
      <c r="F31" s="11">
        <v>3631.24</v>
      </c>
      <c r="G31" s="11">
        <v>5540.26</v>
      </c>
      <c r="H31" s="11">
        <v>11524.57</v>
      </c>
      <c r="I31" s="11">
        <v>6581.91</v>
      </c>
      <c r="J31" s="11">
        <v>7540.54</v>
      </c>
      <c r="K31" s="11">
        <v>4137.55</v>
      </c>
      <c r="L31" s="11">
        <v>8561.4599999999991</v>
      </c>
      <c r="M31" s="11">
        <v>7648.45</v>
      </c>
      <c r="N31" s="11">
        <f t="shared" si="16"/>
        <v>99238.939999999988</v>
      </c>
    </row>
    <row r="32" spans="1:15" ht="26.25" customHeight="1" thickBot="1" x14ac:dyDescent="0.3">
      <c r="A32" s="4" t="s">
        <v>24</v>
      </c>
      <c r="B32" s="11">
        <v>0</v>
      </c>
      <c r="C32" s="11">
        <v>0</v>
      </c>
      <c r="D32" s="11">
        <v>0</v>
      </c>
      <c r="E32" s="11">
        <v>480.24</v>
      </c>
      <c r="F32" s="11">
        <v>0</v>
      </c>
      <c r="G32" s="11">
        <v>0</v>
      </c>
      <c r="H32" s="11">
        <v>1197.95</v>
      </c>
      <c r="I32" s="11">
        <v>6737.06</v>
      </c>
      <c r="J32" s="11">
        <v>3968.38</v>
      </c>
      <c r="K32" s="11">
        <v>237.83</v>
      </c>
      <c r="L32" s="11">
        <v>20760.349999999999</v>
      </c>
      <c r="M32" s="11">
        <v>0</v>
      </c>
      <c r="N32" s="11">
        <f t="shared" si="16"/>
        <v>33381.81</v>
      </c>
    </row>
    <row r="33" spans="1:14" ht="22.5" customHeight="1" thickBot="1" x14ac:dyDescent="0.3">
      <c r="A33" s="4" t="s">
        <v>6</v>
      </c>
      <c r="B33" s="11">
        <f t="shared" ref="B33:M33" si="18">5710.8*2.34</f>
        <v>13363.271999999999</v>
      </c>
      <c r="C33" s="11">
        <f t="shared" si="18"/>
        <v>13363.271999999999</v>
      </c>
      <c r="D33" s="11">
        <f t="shared" si="18"/>
        <v>13363.271999999999</v>
      </c>
      <c r="E33" s="11">
        <f t="shared" si="18"/>
        <v>13363.271999999999</v>
      </c>
      <c r="F33" s="11">
        <f t="shared" si="18"/>
        <v>13363.271999999999</v>
      </c>
      <c r="G33" s="11">
        <f t="shared" si="18"/>
        <v>13363.271999999999</v>
      </c>
      <c r="H33" s="11">
        <f t="shared" si="18"/>
        <v>13363.271999999999</v>
      </c>
      <c r="I33" s="11">
        <f t="shared" si="18"/>
        <v>13363.271999999999</v>
      </c>
      <c r="J33" s="11">
        <f t="shared" si="18"/>
        <v>13363.271999999999</v>
      </c>
      <c r="K33" s="11">
        <f t="shared" si="18"/>
        <v>13363.271999999999</v>
      </c>
      <c r="L33" s="11">
        <f t="shared" si="18"/>
        <v>13363.271999999999</v>
      </c>
      <c r="M33" s="11">
        <f t="shared" si="18"/>
        <v>13363.271999999999</v>
      </c>
      <c r="N33" s="11">
        <f t="shared" si="16"/>
        <v>160359.264</v>
      </c>
    </row>
    <row r="34" spans="1:14" ht="24" customHeight="1" thickBot="1" x14ac:dyDescent="0.3">
      <c r="A34" s="4" t="s">
        <v>41</v>
      </c>
      <c r="B34" s="11">
        <v>8990</v>
      </c>
      <c r="C34" s="11">
        <v>10475</v>
      </c>
      <c r="D34" s="11">
        <v>12530</v>
      </c>
      <c r="E34" s="11">
        <v>10205</v>
      </c>
      <c r="F34" s="11">
        <v>10245</v>
      </c>
      <c r="G34" s="11">
        <v>10640</v>
      </c>
      <c r="H34" s="11">
        <v>9690</v>
      </c>
      <c r="I34" s="11">
        <v>10620</v>
      </c>
      <c r="J34" s="11">
        <v>11650</v>
      </c>
      <c r="K34" s="11">
        <v>13010</v>
      </c>
      <c r="L34" s="11">
        <v>13975</v>
      </c>
      <c r="M34" s="11">
        <v>11355</v>
      </c>
      <c r="N34" s="11">
        <f t="shared" si="16"/>
        <v>133385</v>
      </c>
    </row>
    <row r="35" spans="1:14" ht="22.8" customHeight="1" thickBot="1" x14ac:dyDescent="0.3">
      <c r="A35" s="4" t="s">
        <v>27</v>
      </c>
      <c r="B35" s="11">
        <f>900+500</f>
        <v>1400</v>
      </c>
      <c r="C35" s="11">
        <f>900+500</f>
        <v>1400</v>
      </c>
      <c r="D35" s="11">
        <f>900+500</f>
        <v>1400</v>
      </c>
      <c r="E35" s="11">
        <f>900+500</f>
        <v>1400</v>
      </c>
      <c r="F35" s="11">
        <v>900</v>
      </c>
      <c r="G35" s="11">
        <f t="shared" ref="G35:L35" si="19">900+500</f>
        <v>1400</v>
      </c>
      <c r="H35" s="11">
        <f t="shared" si="19"/>
        <v>1400</v>
      </c>
      <c r="I35" s="11">
        <f t="shared" si="19"/>
        <v>1400</v>
      </c>
      <c r="J35" s="11">
        <f t="shared" si="19"/>
        <v>1400</v>
      </c>
      <c r="K35" s="11">
        <f t="shared" si="19"/>
        <v>1400</v>
      </c>
      <c r="L35" s="11">
        <f t="shared" si="19"/>
        <v>1400</v>
      </c>
      <c r="M35" s="11">
        <f>900</f>
        <v>900</v>
      </c>
      <c r="N35" s="11">
        <f t="shared" si="16"/>
        <v>15800</v>
      </c>
    </row>
    <row r="36" spans="1:14" ht="24" customHeight="1" thickBot="1" x14ac:dyDescent="0.3">
      <c r="A36" s="4" t="s">
        <v>10</v>
      </c>
      <c r="B36" s="11">
        <f>12926.3</f>
        <v>12926.3</v>
      </c>
      <c r="C36" s="11">
        <f>699.9</f>
        <v>699.9</v>
      </c>
      <c r="D36" s="11">
        <f>500+1641+2500+848.6+15560.2</f>
        <v>21049.800000000003</v>
      </c>
      <c r="E36" s="11">
        <v>0</v>
      </c>
      <c r="F36" s="11">
        <v>0</v>
      </c>
      <c r="G36" s="11">
        <f>55026</f>
        <v>55026</v>
      </c>
      <c r="H36" s="11">
        <f>4895.4</f>
        <v>4895.3999999999996</v>
      </c>
      <c r="I36" s="11">
        <f>5811.1</f>
        <v>5811.1</v>
      </c>
      <c r="J36" s="11">
        <f>5099.33+1699.78+4557.6+2401.8+2832.7+334361</f>
        <v>350952.21</v>
      </c>
      <c r="K36" s="11">
        <f>1394.3+17578.6+18001+877.5+1511.2</f>
        <v>39362.599999999991</v>
      </c>
      <c r="L36" s="11">
        <f>1912.7+1301.1</f>
        <v>3213.8</v>
      </c>
      <c r="M36" s="11">
        <f>1000</f>
        <v>1000</v>
      </c>
      <c r="N36" s="11">
        <f t="shared" si="16"/>
        <v>494937.11</v>
      </c>
    </row>
    <row r="37" spans="1:14" ht="22.5" customHeight="1" thickBot="1" x14ac:dyDescent="0.3">
      <c r="A37" s="9" t="s">
        <v>22</v>
      </c>
      <c r="B37" s="10">
        <f t="shared" ref="B37:M37" si="20">SUM(B24:B36)</f>
        <v>109451.19327999999</v>
      </c>
      <c r="C37" s="10">
        <f t="shared" si="20"/>
        <v>97174.08934999998</v>
      </c>
      <c r="D37" s="10">
        <f t="shared" si="20"/>
        <v>130691.76777999999</v>
      </c>
      <c r="E37" s="10">
        <f t="shared" si="20"/>
        <v>104250.34125999999</v>
      </c>
      <c r="F37" s="10">
        <f t="shared" si="20"/>
        <v>94005.107149999996</v>
      </c>
      <c r="G37" s="10">
        <f t="shared" si="20"/>
        <v>174979.88092999998</v>
      </c>
      <c r="H37" s="10">
        <f t="shared" si="20"/>
        <v>138517.74382999996</v>
      </c>
      <c r="I37" s="10">
        <f t="shared" si="20"/>
        <v>150272.09494000001</v>
      </c>
      <c r="J37" s="10">
        <f t="shared" si="20"/>
        <v>491393.66146000003</v>
      </c>
      <c r="K37" s="10">
        <f t="shared" si="20"/>
        <v>139621.65044999999</v>
      </c>
      <c r="L37" s="10">
        <f t="shared" si="20"/>
        <v>149653.91016999999</v>
      </c>
      <c r="M37" s="10">
        <f t="shared" si="20"/>
        <v>100857.72901999998</v>
      </c>
      <c r="N37" s="10">
        <f>SUM(B37:M37)</f>
        <v>1880869.1696199998</v>
      </c>
    </row>
    <row r="38" spans="1:14" ht="23.25" customHeight="1" thickBot="1" x14ac:dyDescent="0.3">
      <c r="A38" s="4" t="s">
        <v>5</v>
      </c>
      <c r="B38" s="18">
        <f t="shared" ref="B38:N38" si="21">B15-B37</f>
        <v>-12531.633279999995</v>
      </c>
      <c r="C38" s="18">
        <f t="shared" si="21"/>
        <v>-1795.7893499999918</v>
      </c>
      <c r="D38" s="18">
        <f t="shared" si="21"/>
        <v>-26796.387780000005</v>
      </c>
      <c r="E38" s="18">
        <f t="shared" si="21"/>
        <v>-222.47125999999116</v>
      </c>
      <c r="F38" s="18">
        <f t="shared" si="21"/>
        <v>21952.342850000001</v>
      </c>
      <c r="G38" s="18">
        <f t="shared" si="21"/>
        <v>-45760.970929999981</v>
      </c>
      <c r="H38" s="18">
        <f t="shared" si="21"/>
        <v>-36275.003829999972</v>
      </c>
      <c r="I38" s="18">
        <f t="shared" si="21"/>
        <v>-26859.594939999981</v>
      </c>
      <c r="J38" s="18">
        <f t="shared" si="21"/>
        <v>-343570.46146000002</v>
      </c>
      <c r="K38" s="18">
        <f t="shared" si="21"/>
        <v>17936.499549999979</v>
      </c>
      <c r="L38" s="18">
        <f t="shared" si="21"/>
        <v>6477.6198300000106</v>
      </c>
      <c r="M38" s="18">
        <f t="shared" si="21"/>
        <v>11143.610980000012</v>
      </c>
      <c r="N38" s="18">
        <f t="shared" si="21"/>
        <v>-436302.23961999989</v>
      </c>
    </row>
    <row r="39" spans="1:14" ht="23.25" customHeight="1" thickBot="1" x14ac:dyDescent="0.3">
      <c r="A39" s="4" t="s">
        <v>7</v>
      </c>
      <c r="B39" s="14">
        <f t="shared" ref="B39:N39" si="22">B5+B38</f>
        <v>492269.62672</v>
      </c>
      <c r="C39" s="14">
        <f t="shared" si="22"/>
        <v>490473.83737000002</v>
      </c>
      <c r="D39" s="14">
        <f t="shared" si="22"/>
        <v>463677.44959000003</v>
      </c>
      <c r="E39" s="14">
        <f t="shared" si="22"/>
        <v>463454.97833000007</v>
      </c>
      <c r="F39" s="14">
        <f t="shared" si="22"/>
        <v>485407.32118000009</v>
      </c>
      <c r="G39" s="14">
        <f t="shared" si="22"/>
        <v>439646.35025000013</v>
      </c>
      <c r="H39" s="14">
        <f t="shared" si="22"/>
        <v>403371.34642000019</v>
      </c>
      <c r="I39" s="14">
        <f t="shared" si="22"/>
        <v>376511.75148000021</v>
      </c>
      <c r="J39" s="14">
        <f t="shared" si="22"/>
        <v>32941.29002000019</v>
      </c>
      <c r="K39" s="14">
        <f t="shared" si="22"/>
        <v>50877.789570000168</v>
      </c>
      <c r="L39" s="14">
        <f t="shared" si="22"/>
        <v>57355.409400000179</v>
      </c>
      <c r="M39" s="14">
        <f t="shared" si="22"/>
        <v>68499.020380000191</v>
      </c>
      <c r="N39" s="14">
        <f t="shared" si="22"/>
        <v>68499.020380000118</v>
      </c>
    </row>
    <row r="40" spans="1:14" ht="27" customHeight="1" thickBot="1" x14ac:dyDescent="0.3">
      <c r="A40" s="15" t="s">
        <v>11</v>
      </c>
      <c r="B40" s="19">
        <f>B6+B15-B7</f>
        <v>-471119.56</v>
      </c>
      <c r="C40" s="19">
        <f t="shared" ref="C40:N40" si="23">C6+C15-C7</f>
        <v>-484875.71</v>
      </c>
      <c r="D40" s="19">
        <f t="shared" si="23"/>
        <v>-488529.39</v>
      </c>
      <c r="E40" s="19">
        <f t="shared" si="23"/>
        <v>-502944.44000000006</v>
      </c>
      <c r="F40" s="19">
        <f t="shared" si="23"/>
        <v>-502108.54000000004</v>
      </c>
      <c r="G40" s="19">
        <f t="shared" si="23"/>
        <v>-477579.44</v>
      </c>
      <c r="H40" s="19">
        <f t="shared" si="23"/>
        <v>-505652.51</v>
      </c>
      <c r="I40" s="19">
        <f t="shared" si="23"/>
        <v>-527028.79</v>
      </c>
      <c r="J40" s="19">
        <f t="shared" si="23"/>
        <v>-532934.61</v>
      </c>
      <c r="K40" s="19">
        <f t="shared" si="23"/>
        <v>-523118.11</v>
      </c>
      <c r="L40" s="19">
        <f t="shared" si="23"/>
        <v>-473032.06999999995</v>
      </c>
      <c r="M40" s="19">
        <f t="shared" si="23"/>
        <v>-512852.06999999995</v>
      </c>
      <c r="N40" s="19">
        <f t="shared" si="23"/>
        <v>-512852.07000000018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2024-03-04T03:12:29Z</cp:lastPrinted>
  <dcterms:created xsi:type="dcterms:W3CDTF">2011-06-06T03:25:48Z</dcterms:created>
  <dcterms:modified xsi:type="dcterms:W3CDTF">2024-03-04T03:24:57Z</dcterms:modified>
</cp:coreProperties>
</file>