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29" i="1" l="1"/>
  <c r="L29" i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H33" i="1" l="1"/>
  <c r="I33" i="1"/>
  <c r="J33" i="1"/>
  <c r="J27" i="1" l="1"/>
  <c r="J16" i="1"/>
  <c r="J26" i="1"/>
  <c r="J8" i="1" l="1"/>
  <c r="I27" i="1" l="1"/>
  <c r="I16" i="1"/>
  <c r="I26" i="1"/>
  <c r="I8" i="1"/>
  <c r="H27" i="1" l="1"/>
  <c r="H16" i="1"/>
  <c r="H26" i="1"/>
  <c r="H8" i="1"/>
  <c r="H28" i="1" l="1"/>
  <c r="I28" i="1"/>
  <c r="J28" i="1"/>
  <c r="H25" i="1"/>
  <c r="I25" i="1"/>
  <c r="J25" i="1"/>
  <c r="H24" i="1"/>
  <c r="I24" i="1"/>
  <c r="J24" i="1"/>
  <c r="G36" i="1" l="1"/>
  <c r="F36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3" i="1" l="1"/>
  <c r="F33" i="1"/>
  <c r="G33" i="1"/>
  <c r="E28" i="1"/>
  <c r="F28" i="1"/>
  <c r="G28" i="1"/>
  <c r="E25" i="1"/>
  <c r="F25" i="1"/>
  <c r="G25" i="1"/>
  <c r="E24" i="1"/>
  <c r="F24" i="1"/>
  <c r="G24" i="1"/>
  <c r="C36" i="1" l="1"/>
  <c r="D27" i="1" l="1"/>
  <c r="D16" i="1"/>
  <c r="D26" i="1"/>
  <c r="D8" i="1" l="1"/>
  <c r="C27" i="1" l="1"/>
  <c r="C16" i="1"/>
  <c r="C26" i="1"/>
  <c r="C8" i="1"/>
  <c r="B27" i="1" l="1"/>
  <c r="B16" i="1"/>
  <c r="B26" i="1"/>
  <c r="B8" i="1"/>
  <c r="C33" i="1" l="1"/>
  <c r="D33" i="1"/>
  <c r="C28" i="1"/>
  <c r="D28" i="1"/>
  <c r="C24" i="1"/>
  <c r="D24" i="1"/>
  <c r="C25" i="1"/>
  <c r="D25" i="1"/>
  <c r="B33" i="1"/>
  <c r="B28" i="1"/>
  <c r="B25" i="1"/>
  <c r="B24" i="1"/>
  <c r="G15" i="1" l="1"/>
  <c r="D15" i="1" l="1"/>
  <c r="N25" i="1" l="1"/>
  <c r="N26" i="1"/>
  <c r="N27" i="1"/>
  <c r="N28" i="1"/>
  <c r="N29" i="1"/>
  <c r="N30" i="1"/>
  <c r="N31" i="1"/>
  <c r="N32" i="1"/>
  <c r="N33" i="1"/>
  <c r="N34" i="1"/>
  <c r="N35" i="1"/>
  <c r="N36" i="1"/>
  <c r="N24" i="1"/>
  <c r="C15" i="1" l="1"/>
  <c r="E15" i="1"/>
  <c r="F15" i="1"/>
  <c r="H15" i="1"/>
  <c r="I15" i="1"/>
  <c r="J15" i="1"/>
  <c r="K15" i="1"/>
  <c r="L15" i="1"/>
  <c r="M15" i="1"/>
  <c r="B15" i="1"/>
  <c r="C7" i="1"/>
  <c r="D7" i="1"/>
  <c r="E7" i="1"/>
  <c r="F7" i="1"/>
  <c r="G7" i="1"/>
  <c r="H7" i="1"/>
  <c r="I7" i="1"/>
  <c r="J7" i="1"/>
  <c r="K7" i="1"/>
  <c r="L7" i="1"/>
  <c r="M7" i="1"/>
  <c r="B7" i="1"/>
  <c r="J37" i="1" l="1"/>
  <c r="J38" i="1" s="1"/>
  <c r="G37" i="1"/>
  <c r="G38" i="1" s="1"/>
  <c r="B40" i="1"/>
  <c r="N15" i="1"/>
  <c r="N7" i="1"/>
  <c r="N17" i="1" l="1"/>
  <c r="N16" i="1" l="1"/>
  <c r="N6" i="1" l="1"/>
  <c r="N40" i="1" s="1"/>
  <c r="N5" i="1"/>
  <c r="N18" i="1" l="1"/>
  <c r="N19" i="1"/>
  <c r="N20" i="1"/>
  <c r="N21" i="1"/>
  <c r="N22" i="1"/>
  <c r="N9" i="1"/>
  <c r="N10" i="1"/>
  <c r="N11" i="1"/>
  <c r="N12" i="1"/>
  <c r="N13" i="1"/>
  <c r="N14" i="1"/>
  <c r="N8" i="1" l="1"/>
  <c r="K37" i="1" l="1"/>
  <c r="K38" i="1" s="1"/>
  <c r="L37" i="1"/>
  <c r="L38" i="1" s="1"/>
  <c r="M37" i="1"/>
  <c r="M38" i="1" s="1"/>
  <c r="I37" i="1"/>
  <c r="I38" i="1" s="1"/>
  <c r="H37" i="1" l="1"/>
  <c r="H38" i="1" s="1"/>
  <c r="F37" i="1" l="1"/>
  <c r="F38" i="1" s="1"/>
  <c r="E37" i="1"/>
  <c r="E38" i="1" s="1"/>
  <c r="C37" i="1"/>
  <c r="C38" i="1" s="1"/>
  <c r="D37" i="1" l="1"/>
  <c r="D38" i="1" s="1"/>
  <c r="B37" i="1" l="1"/>
  <c r="N37" i="1" s="1"/>
  <c r="B38" i="1" l="1"/>
  <c r="B39" i="1" l="1"/>
  <c r="C5" i="1" s="1"/>
  <c r="C39" i="1" s="1"/>
  <c r="N38" i="1"/>
  <c r="N39" i="1" s="1"/>
  <c r="C6" i="1" l="1"/>
  <c r="C40" i="1" s="1"/>
  <c r="D5" i="1"/>
  <c r="D39" i="1" s="1"/>
  <c r="D6" i="1" l="1"/>
  <c r="D40" i="1" s="1"/>
  <c r="E5" i="1"/>
  <c r="E39" i="1" s="1"/>
  <c r="E6" i="1" l="1"/>
  <c r="E40" i="1" s="1"/>
  <c r="F6" i="1" s="1"/>
  <c r="F40" i="1" s="1"/>
  <c r="F5" i="1"/>
  <c r="F39" i="1" s="1"/>
  <c r="G6" i="1" l="1"/>
  <c r="G40" i="1" s="1"/>
  <c r="G5" i="1"/>
  <c r="G39" i="1" s="1"/>
  <c r="H5" i="1" l="1"/>
  <c r="H39" i="1" s="1"/>
  <c r="H6" i="1" l="1"/>
  <c r="H40" i="1" s="1"/>
  <c r="I5" i="1"/>
  <c r="I6" i="1" l="1"/>
  <c r="I40" i="1" s="1"/>
  <c r="I39" i="1"/>
  <c r="J5" i="1" s="1"/>
  <c r="J39" i="1" s="1"/>
  <c r="J6" i="1" l="1"/>
  <c r="J40" i="1" s="1"/>
  <c r="K5" i="1"/>
  <c r="K6" i="1" l="1"/>
  <c r="K40" i="1" s="1"/>
  <c r="K39" i="1"/>
  <c r="L5" i="1" s="1"/>
  <c r="L6" i="1" l="1"/>
  <c r="L40" i="1" s="1"/>
  <c r="L39" i="1"/>
  <c r="M5" i="1" s="1"/>
  <c r="M39" i="1" s="1"/>
  <c r="M6" i="1" l="1"/>
  <c r="M40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<sst xmlns="http://schemas.openxmlformats.org/spreadsheetml/2006/main" count="51" uniqueCount="43">
  <si>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</si>
  <si>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</si>
  <si>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</si>
  <si>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</si>
  <si>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</si>
  <si>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</si>
  <si>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</si>
  <si>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</si>
  <si>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</si>
  <si>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</si>
  <si>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</si>
  <si>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</si>
  <si>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</si>
  <si>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</si>
  <si>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</si>
  <si>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</si>
  <si>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</si>
  <si>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</si>
  <si>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</si>
  <si>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</si>
  <si>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</si>
  <si>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</si>
  <si>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</si>
  <si>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</si>
  <si>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</si>
  <si>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Содержание жилья и текущий ремонт,  ОПУ</t>
  </si>
  <si>
    <t xml:space="preserve">Содержание жилья и текущий ремонт,  ОПУ </t>
  </si>
  <si>
    <t xml:space="preserve">Тех.обслуживание узла учета теплоэнергии 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</si>
  <si>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</si>
  <si>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</si>
  <si>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</si>
  <si>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</si>
  <si>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</si>
  <si>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</si>
  <si>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</si>
  <si>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</si>
  <si>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</si>
  <si>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</si>
  <si>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</si>
  <si>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</si>
  <si>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2023г.</t>
  </si>
  <si>
    <t>Возмещение расходов совета МКД</t>
  </si>
  <si>
    <t xml:space="preserve">                 ОТЧЕТ по дому Можайского, 2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</si>
</sst>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zoomScale="75" workbookViewId="0">
      <selection activeCell="B2" sqref="B1:K1048576"/>
    </sheetView>
  </sheetViews>
  <sheetFormatPr defaultRowHeight="13.2" x14ac:dyDescent="0.25"/>
  <cols>
    <col min="1" max="1" width="58.6640625" customWidth="1"/>
    <col min="2" max="2" width="14.44140625" customWidth="1"/>
    <col min="3" max="3" width="13.44140625" customWidth="1"/>
    <col min="4" max="4" width="14.5546875" customWidth="1"/>
    <col min="5" max="5" width="14.88671875" customWidth="1"/>
    <col min="6" max="6" width="15" customWidth="1"/>
    <col min="7" max="7" width="14.88671875" customWidth="1"/>
    <col min="8" max="8" width="14" customWidth="1"/>
    <col min="9" max="9" width="13.88671875" customWidth="1"/>
    <col min="10" max="12" width="14.33203125" customWidth="1"/>
    <col min="13" max="13" width="15.88671875" customWidth="1"/>
    <col min="14" max="14" width="15.5546875" customWidth="1"/>
  </cols>
  <sheetData>
    <row r="1" spans="1:18" ht="20.25" customHeight="1" x14ac:dyDescent="0.35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15</v>
      </c>
      <c r="B5" s="8">
        <v>-45525.22</v>
      </c>
      <c r="C5" s="8">
        <f t="shared" ref="C5:D6" si="0">B39</f>
        <v>-37707.81768</v>
      </c>
      <c r="D5" s="8">
        <f t="shared" si="0"/>
        <v>-33114.399059999996</v>
      </c>
      <c r="E5" s="8">
        <f t="shared" ref="E5:E6" si="1">D39</f>
        <v>-20154.736639999996</v>
      </c>
      <c r="F5" s="8">
        <f t="shared" ref="F5:F6" si="2">E39</f>
        <v>-16794.66705</v>
      </c>
      <c r="G5" s="8">
        <f t="shared" ref="G5:G6" si="3">F39</f>
        <v>17488.444739999981</v>
      </c>
      <c r="H5" s="8">
        <f t="shared" ref="H5:H6" si="4">G39</f>
        <v>17624.875839999979</v>
      </c>
      <c r="I5" s="8">
        <f t="shared" ref="I5:I6" si="5">H39</f>
        <v>26287.478629999983</v>
      </c>
      <c r="J5" s="8">
        <f t="shared" ref="J5:J6" si="6">I39</f>
        <v>33837.526229999989</v>
      </c>
      <c r="K5" s="8">
        <f t="shared" ref="K5:K6" si="7">J39</f>
        <v>45578.018909999984</v>
      </c>
      <c r="L5" s="8">
        <f t="shared" ref="L5:L6" si="8">K39</f>
        <v>51434.170399999988</v>
      </c>
      <c r="M5" s="8">
        <f t="shared" ref="M5:M6" si="9">L39</f>
        <v>54258.56362999999</v>
      </c>
      <c r="N5" s="8">
        <f>B5</f>
        <v>-45525.22</v>
      </c>
    </row>
    <row r="6" spans="1:18" ht="21" customHeight="1" thickBot="1" x14ac:dyDescent="0.3">
      <c r="A6" s="7" t="s">
        <v>13</v>
      </c>
      <c r="B6" s="8">
        <v>-212138.25</v>
      </c>
      <c r="C6" s="8">
        <f t="shared" si="0"/>
        <v>-216202.67</v>
      </c>
      <c r="D6" s="8">
        <f t="shared" si="0"/>
        <v>-215005.71000000002</v>
      </c>
      <c r="E6" s="8">
        <f t="shared" si="1"/>
        <v>-212723.27000000002</v>
      </c>
      <c r="F6" s="8">
        <f t="shared" si="2"/>
        <v>-220079.50000000003</v>
      </c>
      <c r="G6" s="8">
        <f t="shared" si="3"/>
        <v>-194982.74000000005</v>
      </c>
      <c r="H6" s="8">
        <f t="shared" si="4"/>
        <v>-206344.65000000005</v>
      </c>
      <c r="I6" s="8">
        <f t="shared" si="5"/>
        <v>-206993.49000000005</v>
      </c>
      <c r="J6" s="8">
        <f t="shared" si="6"/>
        <v>-210604.09000000003</v>
      </c>
      <c r="K6" s="8">
        <f t="shared" si="7"/>
        <v>-212158.78000000003</v>
      </c>
      <c r="L6" s="8">
        <f t="shared" si="8"/>
        <v>-215418.91000000003</v>
      </c>
      <c r="M6" s="8">
        <f t="shared" si="9"/>
        <v>-224370.03000000003</v>
      </c>
      <c r="N6" s="8">
        <f>B6</f>
        <v>-212138.25</v>
      </c>
    </row>
    <row r="7" spans="1:18" ht="20.25" customHeight="1" thickBot="1" x14ac:dyDescent="0.3">
      <c r="A7" s="9" t="s">
        <v>12</v>
      </c>
      <c r="B7" s="10">
        <f>SUM(B8:B14)</f>
        <v>40227.760000000002</v>
      </c>
      <c r="C7" s="10">
        <f t="shared" ref="C7:M7" si="10">SUM(C8:C14)</f>
        <v>39416.86</v>
      </c>
      <c r="D7" s="10">
        <f t="shared" si="10"/>
        <v>36897.46</v>
      </c>
      <c r="E7" s="10">
        <f t="shared" si="10"/>
        <v>37448.270000000004</v>
      </c>
      <c r="F7" s="10">
        <f t="shared" si="10"/>
        <v>38605.97</v>
      </c>
      <c r="G7" s="10">
        <f t="shared" si="10"/>
        <v>38932.400000000001</v>
      </c>
      <c r="H7" s="10">
        <f t="shared" si="10"/>
        <v>36514.97</v>
      </c>
      <c r="I7" s="10">
        <f t="shared" si="10"/>
        <v>38493.800000000003</v>
      </c>
      <c r="J7" s="10">
        <f t="shared" si="10"/>
        <v>38677.340000000004</v>
      </c>
      <c r="K7" s="10">
        <f t="shared" si="10"/>
        <v>36514.97</v>
      </c>
      <c r="L7" s="10">
        <f t="shared" si="10"/>
        <v>38162.29</v>
      </c>
      <c r="M7" s="10">
        <f t="shared" si="10"/>
        <v>38108.78</v>
      </c>
      <c r="N7" s="10">
        <f>SUM(B7:M7)</f>
        <v>458000.86999999988</v>
      </c>
    </row>
    <row r="8" spans="1:18" ht="24.75" customHeight="1" thickBot="1" x14ac:dyDescent="0.3">
      <c r="A8" s="4" t="s">
        <v>25</v>
      </c>
      <c r="B8" s="11">
        <f t="shared" ref="B8:G8" si="11">32372.52+1476.97</f>
        <v>33849.49</v>
      </c>
      <c r="C8" s="11">
        <f t="shared" si="11"/>
        <v>33849.49</v>
      </c>
      <c r="D8" s="11">
        <f t="shared" si="11"/>
        <v>33849.49</v>
      </c>
      <c r="E8" s="11">
        <f t="shared" si="11"/>
        <v>33849.49</v>
      </c>
      <c r="F8" s="11">
        <f t="shared" si="11"/>
        <v>33849.49</v>
      </c>
      <c r="G8" s="11">
        <f t="shared" si="11"/>
        <v>33849.49</v>
      </c>
      <c r="H8" s="11">
        <f t="shared" ref="H8:M8" si="12">32372.52+1476.97</f>
        <v>33849.49</v>
      </c>
      <c r="I8" s="11">
        <f t="shared" si="12"/>
        <v>33849.49</v>
      </c>
      <c r="J8" s="11">
        <f t="shared" si="12"/>
        <v>33849.49</v>
      </c>
      <c r="K8" s="11">
        <f t="shared" si="12"/>
        <v>33849.49</v>
      </c>
      <c r="L8" s="11">
        <f t="shared" si="12"/>
        <v>33849.49</v>
      </c>
      <c r="M8" s="11">
        <f t="shared" si="12"/>
        <v>33849.49</v>
      </c>
      <c r="N8" s="11">
        <f>SUM(B8:M8)</f>
        <v>406193.87999999995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94.39</v>
      </c>
      <c r="N9" s="11">
        <f t="shared" ref="N9:N14" si="13">SUM(B9:M9)</f>
        <v>94.39</v>
      </c>
    </row>
    <row r="10" spans="1:18" ht="24.75" customHeight="1" thickBot="1" x14ac:dyDescent="0.3">
      <c r="A10" s="4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si="13"/>
        <v>0</v>
      </c>
    </row>
    <row r="11" spans="1:18" ht="24.75" customHeight="1" thickBot="1" x14ac:dyDescent="0.3">
      <c r="A11" s="4" t="s">
        <v>18</v>
      </c>
      <c r="B11" s="11">
        <v>3712.79</v>
      </c>
      <c r="C11" s="11">
        <v>2901.89</v>
      </c>
      <c r="D11" s="11">
        <v>382.49</v>
      </c>
      <c r="E11" s="11">
        <v>933.3</v>
      </c>
      <c r="F11" s="11">
        <v>2091</v>
      </c>
      <c r="G11" s="11">
        <v>2417.4299999999998</v>
      </c>
      <c r="H11" s="11">
        <v>0</v>
      </c>
      <c r="I11" s="11">
        <v>1978.83</v>
      </c>
      <c r="J11" s="11">
        <v>2162.37</v>
      </c>
      <c r="K11" s="11">
        <v>0</v>
      </c>
      <c r="L11" s="11">
        <v>1647.32</v>
      </c>
      <c r="M11" s="11">
        <v>1499.42</v>
      </c>
      <c r="N11" s="11">
        <f t="shared" si="13"/>
        <v>19726.840000000004</v>
      </c>
    </row>
    <row r="12" spans="1:18" ht="24.75" customHeight="1" thickBot="1" x14ac:dyDescent="0.3">
      <c r="A12" s="4" t="s">
        <v>24</v>
      </c>
      <c r="B12" s="11">
        <v>164.68</v>
      </c>
      <c r="C12" s="11">
        <v>164.68</v>
      </c>
      <c r="D12" s="11">
        <v>164.68</v>
      </c>
      <c r="E12" s="11">
        <v>164.68</v>
      </c>
      <c r="F12" s="11">
        <v>164.68</v>
      </c>
      <c r="G12" s="11">
        <v>164.68</v>
      </c>
      <c r="H12" s="11">
        <v>164.68</v>
      </c>
      <c r="I12" s="11">
        <v>164.68</v>
      </c>
      <c r="J12" s="11">
        <v>164.68</v>
      </c>
      <c r="K12" s="11">
        <v>164.68</v>
      </c>
      <c r="L12" s="11">
        <v>164.68</v>
      </c>
      <c r="M12" s="11">
        <v>164.68</v>
      </c>
      <c r="N12" s="11">
        <f t="shared" si="13"/>
        <v>1976.1600000000005</v>
      </c>
    </row>
    <row r="13" spans="1:18" ht="24.75" customHeight="1" thickBot="1" x14ac:dyDescent="0.3">
      <c r="A13" s="4" t="s">
        <v>41</v>
      </c>
      <c r="B13" s="11">
        <v>1900.8</v>
      </c>
      <c r="C13" s="11">
        <v>1900.8</v>
      </c>
      <c r="D13" s="11">
        <v>1900.8</v>
      </c>
      <c r="E13" s="11">
        <v>1900.8</v>
      </c>
      <c r="F13" s="11">
        <v>1900.8</v>
      </c>
      <c r="G13" s="11">
        <v>1900.8</v>
      </c>
      <c r="H13" s="11">
        <v>1900.8</v>
      </c>
      <c r="I13" s="11">
        <v>1900.8</v>
      </c>
      <c r="J13" s="11">
        <v>1900.8</v>
      </c>
      <c r="K13" s="11">
        <v>1900.8</v>
      </c>
      <c r="L13" s="11">
        <v>1900.8</v>
      </c>
      <c r="M13" s="11">
        <v>1900.8</v>
      </c>
      <c r="N13" s="11">
        <f t="shared" si="13"/>
        <v>22809.599999999995</v>
      </c>
    </row>
    <row r="14" spans="1:18" ht="24.75" customHeight="1" thickBot="1" x14ac:dyDescent="0.3">
      <c r="A14" s="4" t="s">
        <v>14</v>
      </c>
      <c r="B14" s="11">
        <v>600</v>
      </c>
      <c r="C14" s="11">
        <v>600</v>
      </c>
      <c r="D14" s="11">
        <v>600</v>
      </c>
      <c r="E14" s="11">
        <v>600</v>
      </c>
      <c r="F14" s="11">
        <v>600</v>
      </c>
      <c r="G14" s="11">
        <v>600</v>
      </c>
      <c r="H14" s="11">
        <v>600</v>
      </c>
      <c r="I14" s="11">
        <v>600</v>
      </c>
      <c r="J14" s="11">
        <v>600</v>
      </c>
      <c r="K14" s="11">
        <v>600</v>
      </c>
      <c r="L14" s="11">
        <v>600</v>
      </c>
      <c r="M14" s="11">
        <v>600</v>
      </c>
      <c r="N14" s="11">
        <f t="shared" si="13"/>
        <v>7200</v>
      </c>
    </row>
    <row r="15" spans="1:18" ht="20.25" customHeight="1" thickBot="1" x14ac:dyDescent="0.3">
      <c r="A15" s="12" t="s">
        <v>8</v>
      </c>
      <c r="B15" s="13">
        <f>SUM(B16:B22)</f>
        <v>36163.340000000004</v>
      </c>
      <c r="C15" s="13">
        <f t="shared" ref="C15:M15" si="14">SUM(C16:C22)</f>
        <v>40613.82</v>
      </c>
      <c r="D15" s="13">
        <f t="shared" si="14"/>
        <v>39179.9</v>
      </c>
      <c r="E15" s="13">
        <f t="shared" si="14"/>
        <v>30092.039999999997</v>
      </c>
      <c r="F15" s="13">
        <f t="shared" si="14"/>
        <v>63702.729999999981</v>
      </c>
      <c r="G15" s="13">
        <f t="shared" si="14"/>
        <v>27570.489999999998</v>
      </c>
      <c r="H15" s="13">
        <f t="shared" si="14"/>
        <v>35866.130000000005</v>
      </c>
      <c r="I15" s="13">
        <f t="shared" si="14"/>
        <v>34883.200000000004</v>
      </c>
      <c r="J15" s="13">
        <f t="shared" si="14"/>
        <v>37122.65</v>
      </c>
      <c r="K15" s="13">
        <f t="shared" si="14"/>
        <v>33254.840000000004</v>
      </c>
      <c r="L15" s="13">
        <f t="shared" si="14"/>
        <v>29211.170000000002</v>
      </c>
      <c r="M15" s="13">
        <f t="shared" si="14"/>
        <v>41067.299999999996</v>
      </c>
      <c r="N15" s="13">
        <f>SUM(B15:M15)</f>
        <v>448727.61</v>
      </c>
    </row>
    <row r="16" spans="1:18" ht="24" customHeight="1" thickBot="1" x14ac:dyDescent="0.3">
      <c r="A16" s="4" t="s">
        <v>26</v>
      </c>
      <c r="B16" s="11">
        <f>31283.02+22.21+1535.26</f>
        <v>32840.49</v>
      </c>
      <c r="C16" s="11">
        <f>31444.41+12.81+1420.81</f>
        <v>32878.03</v>
      </c>
      <c r="D16" s="11">
        <f>30559.83+10.27+1501.8</f>
        <v>32071.9</v>
      </c>
      <c r="E16" s="11">
        <f>24226.3+4.02+1125.63</f>
        <v>25355.95</v>
      </c>
      <c r="F16" s="11">
        <f>53213.88+77.31+2819.75</f>
        <v>56110.939999999995</v>
      </c>
      <c r="G16" s="11">
        <f>22527.12+0.28+972.81</f>
        <v>23500.21</v>
      </c>
      <c r="H16" s="11">
        <f>29834.68+6.15+1542.62</f>
        <v>31383.45</v>
      </c>
      <c r="I16" s="11">
        <f>30921.05+41.16+0.22+1269.72</f>
        <v>32232.15</v>
      </c>
      <c r="J16" s="11">
        <f>31474.5+0.15+1436.27</f>
        <v>32910.92</v>
      </c>
      <c r="K16" s="11">
        <f>27156.26+1329.63+0.01</f>
        <v>28485.899999999998</v>
      </c>
      <c r="L16" s="11">
        <f>26093.32+41.16-190.05+1137.8</f>
        <v>27082.23</v>
      </c>
      <c r="M16" s="11">
        <f>35780.59+41.16+0.12+1242.7</f>
        <v>37064.57</v>
      </c>
      <c r="N16" s="11">
        <f>SUM(B16:M16)</f>
        <v>391916.74</v>
      </c>
    </row>
    <row r="17" spans="1:15" ht="26.25" customHeight="1" thickBot="1" x14ac:dyDescent="0.3">
      <c r="A17" s="4" t="s">
        <v>16</v>
      </c>
      <c r="B17" s="11">
        <v>339.33</v>
      </c>
      <c r="C17" s="11">
        <v>196.31</v>
      </c>
      <c r="D17" s="11">
        <v>233.37</v>
      </c>
      <c r="E17" s="11">
        <v>61.26</v>
      </c>
      <c r="F17" s="11">
        <v>1206.24</v>
      </c>
      <c r="G17" s="11">
        <v>4.42</v>
      </c>
      <c r="H17" s="11">
        <v>98.6</v>
      </c>
      <c r="I17" s="11">
        <v>68.63</v>
      </c>
      <c r="J17" s="11">
        <v>2.37</v>
      </c>
      <c r="K17" s="11">
        <v>50.4</v>
      </c>
      <c r="L17" s="11">
        <v>24.79</v>
      </c>
      <c r="M17" s="11">
        <v>108.22</v>
      </c>
      <c r="N17" s="11">
        <f>SUM(B17:M17)</f>
        <v>2393.94</v>
      </c>
    </row>
    <row r="18" spans="1:15" ht="26.25" customHeight="1" thickBot="1" x14ac:dyDescent="0.3">
      <c r="A18" s="4" t="s">
        <v>17</v>
      </c>
      <c r="B18" s="11">
        <v>16.48</v>
      </c>
      <c r="C18" s="11">
        <v>17.579999999999998</v>
      </c>
      <c r="D18" s="11">
        <v>19.829999999999998</v>
      </c>
      <c r="E18" s="11">
        <v>8.26</v>
      </c>
      <c r="F18" s="11">
        <v>186.78</v>
      </c>
      <c r="G18" s="11">
        <v>0.18</v>
      </c>
      <c r="H18" s="11">
        <v>3.97</v>
      </c>
      <c r="I18" s="11">
        <v>12.68</v>
      </c>
      <c r="J18" s="11">
        <v>0.1</v>
      </c>
      <c r="K18" s="11">
        <v>8.24</v>
      </c>
      <c r="L18" s="11">
        <v>4.18</v>
      </c>
      <c r="M18" s="11">
        <v>7.65</v>
      </c>
      <c r="N18" s="11">
        <f t="shared" ref="N18:N22" si="15">SUM(B18:M18)</f>
        <v>285.93</v>
      </c>
    </row>
    <row r="19" spans="1:15" ht="26.25" customHeight="1" thickBot="1" x14ac:dyDescent="0.3">
      <c r="A19" s="4" t="s">
        <v>18</v>
      </c>
      <c r="B19" s="11">
        <v>616.14</v>
      </c>
      <c r="C19" s="11">
        <v>3071.25</v>
      </c>
      <c r="D19" s="11">
        <v>2521.9299999999998</v>
      </c>
      <c r="E19" s="11">
        <v>352.18</v>
      </c>
      <c r="F19" s="11">
        <v>2469.27</v>
      </c>
      <c r="G19" s="11">
        <v>1474.45</v>
      </c>
      <c r="H19" s="11">
        <v>2103.64</v>
      </c>
      <c r="I19" s="11">
        <v>373.64</v>
      </c>
      <c r="J19" s="11">
        <v>1795.29</v>
      </c>
      <c r="K19" s="11">
        <v>1766.48</v>
      </c>
      <c r="L19" s="11">
        <v>77.86</v>
      </c>
      <c r="M19" s="11">
        <v>1666.88</v>
      </c>
      <c r="N19" s="11">
        <f t="shared" si="15"/>
        <v>18289.010000000002</v>
      </c>
    </row>
    <row r="20" spans="1:15" ht="26.25" customHeight="1" thickBot="1" x14ac:dyDescent="0.3">
      <c r="A20" s="4" t="s">
        <v>24</v>
      </c>
      <c r="B20" s="11">
        <v>150.75</v>
      </c>
      <c r="C20" s="11">
        <v>160.61000000000001</v>
      </c>
      <c r="D20" s="11">
        <v>147.51</v>
      </c>
      <c r="E20" s="11">
        <v>122.1</v>
      </c>
      <c r="F20" s="11">
        <v>252.34</v>
      </c>
      <c r="G20" s="11">
        <v>116.38</v>
      </c>
      <c r="H20" s="11">
        <v>155.55000000000001</v>
      </c>
      <c r="I20" s="11">
        <v>151.38999999999999</v>
      </c>
      <c r="J20" s="11">
        <v>159.96</v>
      </c>
      <c r="K20" s="11">
        <v>134.27000000000001</v>
      </c>
      <c r="L20" s="11">
        <v>131.38</v>
      </c>
      <c r="M20" s="11">
        <v>176.53</v>
      </c>
      <c r="N20" s="11">
        <f t="shared" si="15"/>
        <v>1858.7700000000002</v>
      </c>
    </row>
    <row r="21" spans="1:15" ht="26.25" customHeight="1" thickBot="1" x14ac:dyDescent="0.3">
      <c r="A21" s="4" t="s">
        <v>41</v>
      </c>
      <c r="B21" s="11">
        <v>1800.15</v>
      </c>
      <c r="C21" s="11">
        <v>1690.04</v>
      </c>
      <c r="D21" s="11">
        <v>1585.36</v>
      </c>
      <c r="E21" s="11">
        <v>1392.29</v>
      </c>
      <c r="F21" s="11">
        <v>3077.16</v>
      </c>
      <c r="G21" s="11">
        <v>1274.8499999999999</v>
      </c>
      <c r="H21" s="11">
        <v>1720.92</v>
      </c>
      <c r="I21" s="11">
        <v>1644.71</v>
      </c>
      <c r="J21" s="11">
        <v>1854.01</v>
      </c>
      <c r="K21" s="11">
        <v>2409.5500000000002</v>
      </c>
      <c r="L21" s="11">
        <v>1490.73</v>
      </c>
      <c r="M21" s="11">
        <v>1643.45</v>
      </c>
      <c r="N21" s="11">
        <f t="shared" si="15"/>
        <v>21583.22</v>
      </c>
    </row>
    <row r="22" spans="1:15" ht="26.25" customHeight="1" thickBot="1" x14ac:dyDescent="0.3">
      <c r="A22" s="4" t="s">
        <v>14</v>
      </c>
      <c r="B22" s="14">
        <v>400</v>
      </c>
      <c r="C22" s="14">
        <v>2600</v>
      </c>
      <c r="D22" s="14">
        <v>2600</v>
      </c>
      <c r="E22" s="14">
        <v>2800</v>
      </c>
      <c r="F22" s="14">
        <v>400</v>
      </c>
      <c r="G22" s="14">
        <v>1200</v>
      </c>
      <c r="H22" s="14">
        <v>400</v>
      </c>
      <c r="I22" s="14">
        <v>400</v>
      </c>
      <c r="J22" s="14">
        <v>400</v>
      </c>
      <c r="K22" s="14">
        <v>400</v>
      </c>
      <c r="L22" s="14">
        <v>400</v>
      </c>
      <c r="M22" s="14">
        <v>400</v>
      </c>
      <c r="N22" s="11">
        <f t="shared" si="15"/>
        <v>12400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1507.1*0.6</f>
        <v>904.25999999999988</v>
      </c>
      <c r="C24" s="11">
        <f t="shared" ref="C24:M24" si="16">1507.1*0.6</f>
        <v>904.25999999999988</v>
      </c>
      <c r="D24" s="11">
        <f t="shared" si="16"/>
        <v>904.25999999999988</v>
      </c>
      <c r="E24" s="11">
        <f t="shared" si="16"/>
        <v>904.25999999999988</v>
      </c>
      <c r="F24" s="11">
        <f t="shared" si="16"/>
        <v>904.25999999999988</v>
      </c>
      <c r="G24" s="11">
        <f t="shared" si="16"/>
        <v>904.25999999999988</v>
      </c>
      <c r="H24" s="11">
        <f t="shared" si="16"/>
        <v>904.25999999999988</v>
      </c>
      <c r="I24" s="11">
        <f t="shared" si="16"/>
        <v>904.25999999999988</v>
      </c>
      <c r="J24" s="11">
        <f t="shared" si="16"/>
        <v>904.25999999999988</v>
      </c>
      <c r="K24" s="11">
        <f t="shared" si="16"/>
        <v>904.25999999999988</v>
      </c>
      <c r="L24" s="11">
        <f t="shared" si="16"/>
        <v>904.25999999999988</v>
      </c>
      <c r="M24" s="11">
        <f t="shared" si="16"/>
        <v>904.25999999999988</v>
      </c>
      <c r="N24" s="11">
        <f>SUM(B24:M24)</f>
        <v>10851.12</v>
      </c>
    </row>
    <row r="25" spans="1:15" ht="22.5" customHeight="1" thickBot="1" x14ac:dyDescent="0.3">
      <c r="A25" s="4" t="s">
        <v>2</v>
      </c>
      <c r="B25" s="11">
        <f t="shared" ref="B25:M25" si="17">1507.1*0.17</f>
        <v>256.20699999999999</v>
      </c>
      <c r="C25" s="11">
        <f t="shared" si="17"/>
        <v>256.20699999999999</v>
      </c>
      <c r="D25" s="11">
        <f t="shared" si="17"/>
        <v>256.20699999999999</v>
      </c>
      <c r="E25" s="11">
        <f t="shared" si="17"/>
        <v>256.20699999999999</v>
      </c>
      <c r="F25" s="11">
        <f t="shared" si="17"/>
        <v>256.20699999999999</v>
      </c>
      <c r="G25" s="11">
        <f t="shared" si="17"/>
        <v>256.20699999999999</v>
      </c>
      <c r="H25" s="11">
        <f t="shared" si="17"/>
        <v>256.20699999999999</v>
      </c>
      <c r="I25" s="11">
        <f t="shared" si="17"/>
        <v>256.20699999999999</v>
      </c>
      <c r="J25" s="11">
        <f t="shared" si="17"/>
        <v>256.20699999999999</v>
      </c>
      <c r="K25" s="11">
        <f t="shared" si="17"/>
        <v>256.20699999999999</v>
      </c>
      <c r="L25" s="11">
        <f t="shared" si="17"/>
        <v>256.20699999999999</v>
      </c>
      <c r="M25" s="11">
        <f t="shared" si="17"/>
        <v>256.20699999999999</v>
      </c>
      <c r="N25" s="11">
        <f t="shared" ref="N25:N36" si="18">SUM(B25:M25)</f>
        <v>3074.483999999999</v>
      </c>
    </row>
    <row r="26" spans="1:15" ht="21" customHeight="1" thickBot="1" x14ac:dyDescent="0.3">
      <c r="A26" s="4" t="s">
        <v>3</v>
      </c>
      <c r="B26" s="11">
        <f>39627.76*2.3%</f>
        <v>911.43848000000003</v>
      </c>
      <c r="C26" s="11">
        <f>38816.86*2.3%</f>
        <v>892.78778</v>
      </c>
      <c r="D26" s="11">
        <f>36297.46*2.3%</f>
        <v>834.84158000000002</v>
      </c>
      <c r="E26" s="11">
        <f>36848.27*2.3%</f>
        <v>847.51020999999992</v>
      </c>
      <c r="F26" s="11">
        <f>38005.97*2.3%</f>
        <v>874.13730999999996</v>
      </c>
      <c r="G26" s="11">
        <f>38332.4*2.3%</f>
        <v>881.64520000000005</v>
      </c>
      <c r="H26" s="11">
        <f>35914.97*2.3%</f>
        <v>826.04431</v>
      </c>
      <c r="I26" s="11">
        <f>37893.8*2.3%</f>
        <v>871.55740000000003</v>
      </c>
      <c r="J26" s="11">
        <f>38077.34*2.3%</f>
        <v>875.77881999999988</v>
      </c>
      <c r="K26" s="11">
        <f>35914.97*2.3%</f>
        <v>826.04431</v>
      </c>
      <c r="L26" s="11">
        <f>37562.29*2.3%</f>
        <v>863.93267000000003</v>
      </c>
      <c r="M26" s="11">
        <f>37508.78*2.3%</f>
        <v>862.70193999999992</v>
      </c>
      <c r="N26" s="11">
        <f t="shared" si="18"/>
        <v>10368.420009999998</v>
      </c>
    </row>
    <row r="27" spans="1:15" ht="23.25" customHeight="1" thickBot="1" x14ac:dyDescent="0.3">
      <c r="A27" s="4" t="s">
        <v>4</v>
      </c>
      <c r="B27" s="11">
        <f>35763.34*3%</f>
        <v>1072.9001999999998</v>
      </c>
      <c r="C27" s="11">
        <f>38013.82*3%</f>
        <v>1140.4145999999998</v>
      </c>
      <c r="D27" s="11">
        <f>36579.9*3%</f>
        <v>1097.3969999999999</v>
      </c>
      <c r="E27" s="11">
        <f>27292.04*3%</f>
        <v>818.76120000000003</v>
      </c>
      <c r="F27" s="11">
        <f>63302.73*3%</f>
        <v>1899.0819000000001</v>
      </c>
      <c r="G27" s="11">
        <f>26370.49*3%</f>
        <v>791.11469999999997</v>
      </c>
      <c r="H27" s="11">
        <f>35466.13*3%</f>
        <v>1063.9838999999999</v>
      </c>
      <c r="I27" s="11">
        <f>34483.2*3%</f>
        <v>1034.4959999999999</v>
      </c>
      <c r="J27" s="11">
        <f>36722.65*3%</f>
        <v>1101.6795</v>
      </c>
      <c r="K27" s="11">
        <f>32854.84*3%</f>
        <v>985.64519999999982</v>
      </c>
      <c r="L27" s="11">
        <f>28811.17*3%</f>
        <v>864.3350999999999</v>
      </c>
      <c r="M27" s="11">
        <f>40667.3*3%</f>
        <v>1220.019</v>
      </c>
      <c r="N27" s="11">
        <f t="shared" si="18"/>
        <v>13089.828299999999</v>
      </c>
    </row>
    <row r="28" spans="1:15" ht="23.25" customHeight="1" thickBot="1" x14ac:dyDescent="0.3">
      <c r="A28" s="4" t="s">
        <v>9</v>
      </c>
      <c r="B28" s="19">
        <f t="shared" ref="B28:M28" si="19">1507.9*9.7</f>
        <v>14626.63</v>
      </c>
      <c r="C28" s="19">
        <f t="shared" si="19"/>
        <v>14626.63</v>
      </c>
      <c r="D28" s="19">
        <f t="shared" si="19"/>
        <v>14626.63</v>
      </c>
      <c r="E28" s="19">
        <f t="shared" si="19"/>
        <v>14626.63</v>
      </c>
      <c r="F28" s="19">
        <f t="shared" si="19"/>
        <v>14626.63</v>
      </c>
      <c r="G28" s="19">
        <f t="shared" si="19"/>
        <v>14626.63</v>
      </c>
      <c r="H28" s="19">
        <f t="shared" si="19"/>
        <v>14626.63</v>
      </c>
      <c r="I28" s="19">
        <f t="shared" si="19"/>
        <v>14626.63</v>
      </c>
      <c r="J28" s="19">
        <f t="shared" si="19"/>
        <v>14626.63</v>
      </c>
      <c r="K28" s="19">
        <f t="shared" si="19"/>
        <v>14626.63</v>
      </c>
      <c r="L28" s="19">
        <f t="shared" si="19"/>
        <v>14626.63</v>
      </c>
      <c r="M28" s="19">
        <f t="shared" si="19"/>
        <v>14626.63</v>
      </c>
      <c r="N28" s="11">
        <f t="shared" si="18"/>
        <v>175519.56000000003</v>
      </c>
    </row>
    <row r="29" spans="1:15" ht="21.6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f>0+94.41</f>
        <v>94.41</v>
      </c>
      <c r="M29" s="11">
        <f>0+40.15</f>
        <v>40.15</v>
      </c>
      <c r="N29" s="11">
        <f t="shared" si="18"/>
        <v>134.56</v>
      </c>
    </row>
    <row r="30" spans="1:15" ht="26.25" customHeight="1" thickBot="1" x14ac:dyDescent="0.3">
      <c r="A30" s="4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8"/>
        <v>0</v>
      </c>
    </row>
    <row r="31" spans="1:15" ht="26.25" customHeight="1" thickBot="1" x14ac:dyDescent="0.3">
      <c r="A31" s="4" t="s">
        <v>21</v>
      </c>
      <c r="B31" s="11">
        <v>2901.9</v>
      </c>
      <c r="C31" s="11">
        <v>382.5</v>
      </c>
      <c r="D31" s="11">
        <v>933.3</v>
      </c>
      <c r="E31" s="11">
        <v>2091</v>
      </c>
      <c r="F31" s="11">
        <v>2417.4</v>
      </c>
      <c r="G31" s="11">
        <v>0</v>
      </c>
      <c r="H31" s="11">
        <v>1978.8</v>
      </c>
      <c r="I31" s="11">
        <v>2162.4</v>
      </c>
      <c r="J31" s="11">
        <v>0</v>
      </c>
      <c r="K31" s="11">
        <v>1647.3</v>
      </c>
      <c r="L31" s="11">
        <v>1499.4</v>
      </c>
      <c r="M31" s="11">
        <v>163.19999999999999</v>
      </c>
      <c r="N31" s="11">
        <f t="shared" si="18"/>
        <v>16177.199999999999</v>
      </c>
    </row>
    <row r="32" spans="1:15" ht="21" customHeight="1" thickBot="1" x14ac:dyDescent="0.3">
      <c r="A32" s="4" t="s">
        <v>24</v>
      </c>
      <c r="B32" s="11">
        <v>164.74</v>
      </c>
      <c r="C32" s="11">
        <v>164.74</v>
      </c>
      <c r="D32" s="11">
        <v>164.74</v>
      </c>
      <c r="E32" s="11">
        <v>164.74</v>
      </c>
      <c r="F32" s="11">
        <v>164.74</v>
      </c>
      <c r="G32" s="11">
        <v>164.74</v>
      </c>
      <c r="H32" s="11">
        <v>164.74</v>
      </c>
      <c r="I32" s="11">
        <v>164.74</v>
      </c>
      <c r="J32" s="11">
        <v>164.74</v>
      </c>
      <c r="K32" s="11">
        <v>164.74</v>
      </c>
      <c r="L32" s="11">
        <v>164.74</v>
      </c>
      <c r="M32" s="11">
        <v>164.74</v>
      </c>
      <c r="N32" s="11">
        <f t="shared" si="18"/>
        <v>1976.88</v>
      </c>
    </row>
    <row r="33" spans="1:14" ht="22.5" customHeight="1" thickBot="1" x14ac:dyDescent="0.3">
      <c r="A33" s="4" t="s">
        <v>6</v>
      </c>
      <c r="B33" s="19">
        <f t="shared" ref="B33:M33" si="20">1507.1*3.22</f>
        <v>4852.8620000000001</v>
      </c>
      <c r="C33" s="19">
        <f t="shared" si="20"/>
        <v>4852.8620000000001</v>
      </c>
      <c r="D33" s="19">
        <f t="shared" si="20"/>
        <v>4852.8620000000001</v>
      </c>
      <c r="E33" s="19">
        <f t="shared" si="20"/>
        <v>4852.8620000000001</v>
      </c>
      <c r="F33" s="19">
        <f t="shared" si="20"/>
        <v>4852.8620000000001</v>
      </c>
      <c r="G33" s="19">
        <f t="shared" si="20"/>
        <v>4852.8620000000001</v>
      </c>
      <c r="H33" s="19">
        <f t="shared" si="20"/>
        <v>4852.8620000000001</v>
      </c>
      <c r="I33" s="19">
        <f t="shared" si="20"/>
        <v>4852.8620000000001</v>
      </c>
      <c r="J33" s="19">
        <f t="shared" si="20"/>
        <v>4852.8620000000001</v>
      </c>
      <c r="K33" s="19">
        <f t="shared" si="20"/>
        <v>4852.8620000000001</v>
      </c>
      <c r="L33" s="19">
        <f t="shared" si="20"/>
        <v>4852.8620000000001</v>
      </c>
      <c r="M33" s="19">
        <f t="shared" si="20"/>
        <v>4852.8620000000001</v>
      </c>
      <c r="N33" s="11">
        <f t="shared" si="18"/>
        <v>58234.344000000005</v>
      </c>
    </row>
    <row r="34" spans="1:14" ht="22.5" customHeight="1" thickBot="1" x14ac:dyDescent="0.3">
      <c r="A34" s="4" t="s">
        <v>27</v>
      </c>
      <c r="B34" s="11">
        <v>900</v>
      </c>
      <c r="C34" s="11">
        <v>900</v>
      </c>
      <c r="D34" s="11">
        <v>900</v>
      </c>
      <c r="E34" s="11">
        <v>900</v>
      </c>
      <c r="F34" s="11">
        <v>900</v>
      </c>
      <c r="G34" s="11">
        <v>900</v>
      </c>
      <c r="H34" s="11">
        <v>900</v>
      </c>
      <c r="I34" s="11">
        <v>900</v>
      </c>
      <c r="J34" s="11">
        <v>900</v>
      </c>
      <c r="K34" s="11">
        <v>900</v>
      </c>
      <c r="L34" s="11">
        <v>900</v>
      </c>
      <c r="M34" s="11">
        <v>900</v>
      </c>
      <c r="N34" s="11">
        <f t="shared" si="18"/>
        <v>10800</v>
      </c>
    </row>
    <row r="35" spans="1:14" ht="21.75" customHeight="1" thickBot="1" x14ac:dyDescent="0.3">
      <c r="A35" s="4" t="s">
        <v>41</v>
      </c>
      <c r="B35" s="11">
        <v>1755</v>
      </c>
      <c r="C35" s="11">
        <v>1500</v>
      </c>
      <c r="D35" s="11">
        <v>1650</v>
      </c>
      <c r="E35" s="11">
        <v>1270</v>
      </c>
      <c r="F35" s="11">
        <v>1395</v>
      </c>
      <c r="G35" s="11">
        <v>2775</v>
      </c>
      <c r="H35" s="11">
        <v>1630</v>
      </c>
      <c r="I35" s="11">
        <v>1560</v>
      </c>
      <c r="J35" s="11">
        <v>1700</v>
      </c>
      <c r="K35" s="11">
        <v>2235</v>
      </c>
      <c r="L35" s="11">
        <v>1360</v>
      </c>
      <c r="M35" s="11">
        <v>1705</v>
      </c>
      <c r="N35" s="11">
        <f t="shared" si="18"/>
        <v>20535</v>
      </c>
    </row>
    <row r="36" spans="1:14" ht="24" customHeight="1" thickBot="1" x14ac:dyDescent="0.3">
      <c r="A36" s="4" t="s">
        <v>10</v>
      </c>
      <c r="B36" s="11">
        <v>0</v>
      </c>
      <c r="C36" s="11">
        <f>10400</f>
        <v>10400</v>
      </c>
      <c r="D36" s="11">
        <v>0</v>
      </c>
      <c r="E36" s="11">
        <v>0</v>
      </c>
      <c r="F36" s="11">
        <f>1129.3</f>
        <v>1129.3</v>
      </c>
      <c r="G36" s="11">
        <f>1281.6</f>
        <v>1281.5999999999999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 t="shared" si="18"/>
        <v>12810.9</v>
      </c>
    </row>
    <row r="37" spans="1:14" ht="22.5" customHeight="1" thickBot="1" x14ac:dyDescent="0.3">
      <c r="A37" s="9" t="s">
        <v>22</v>
      </c>
      <c r="B37" s="10">
        <f t="shared" ref="B37:M37" si="21">SUM(B24:B36)</f>
        <v>28345.937680000003</v>
      </c>
      <c r="C37" s="10">
        <f t="shared" si="21"/>
        <v>36020.401379999996</v>
      </c>
      <c r="D37" s="10">
        <f t="shared" si="21"/>
        <v>26220.237580000001</v>
      </c>
      <c r="E37" s="10">
        <f t="shared" si="21"/>
        <v>26731.970410000002</v>
      </c>
      <c r="F37" s="10">
        <f t="shared" si="21"/>
        <v>29419.618210000001</v>
      </c>
      <c r="G37" s="10">
        <f t="shared" si="21"/>
        <v>27434.0589</v>
      </c>
      <c r="H37" s="10">
        <f t="shared" si="21"/>
        <v>27203.52721</v>
      </c>
      <c r="I37" s="10">
        <f t="shared" si="21"/>
        <v>27333.152400000003</v>
      </c>
      <c r="J37" s="10">
        <f t="shared" si="21"/>
        <v>25382.157320000002</v>
      </c>
      <c r="K37" s="10">
        <f t="shared" si="21"/>
        <v>27398.68851</v>
      </c>
      <c r="L37" s="10">
        <f t="shared" si="21"/>
        <v>26386.776770000004</v>
      </c>
      <c r="M37" s="10">
        <f t="shared" si="21"/>
        <v>25695.769940000006</v>
      </c>
      <c r="N37" s="10">
        <f>SUM(B37:M37)</f>
        <v>333572.29631000001</v>
      </c>
    </row>
    <row r="38" spans="1:14" ht="23.25" customHeight="1" thickBot="1" x14ac:dyDescent="0.3">
      <c r="A38" s="4" t="s">
        <v>5</v>
      </c>
      <c r="B38" s="18">
        <f t="shared" ref="B38:M38" si="22">B15-B37</f>
        <v>7817.4023200000011</v>
      </c>
      <c r="C38" s="18">
        <f t="shared" si="22"/>
        <v>4593.418620000004</v>
      </c>
      <c r="D38" s="18">
        <f t="shared" si="22"/>
        <v>12959.662420000001</v>
      </c>
      <c r="E38" s="18">
        <f t="shared" si="22"/>
        <v>3360.0695899999955</v>
      </c>
      <c r="F38" s="18">
        <f t="shared" si="22"/>
        <v>34283.111789999981</v>
      </c>
      <c r="G38" s="18">
        <f t="shared" si="22"/>
        <v>136.43109999999797</v>
      </c>
      <c r="H38" s="18">
        <f t="shared" si="22"/>
        <v>8662.6027900000045</v>
      </c>
      <c r="I38" s="18">
        <f t="shared" si="22"/>
        <v>7550.0476000000017</v>
      </c>
      <c r="J38" s="18">
        <f t="shared" si="22"/>
        <v>11740.492679999999</v>
      </c>
      <c r="K38" s="18">
        <f t="shared" si="22"/>
        <v>5856.1514900000038</v>
      </c>
      <c r="L38" s="18">
        <f t="shared" si="22"/>
        <v>2824.3932299999979</v>
      </c>
      <c r="M38" s="18">
        <f t="shared" si="22"/>
        <v>15371.53005999999</v>
      </c>
      <c r="N38" s="11">
        <f>SUM(B38:M38)</f>
        <v>115155.31368999998</v>
      </c>
    </row>
    <row r="39" spans="1:14" ht="23.25" customHeight="1" thickBot="1" x14ac:dyDescent="0.3">
      <c r="A39" s="4" t="s">
        <v>7</v>
      </c>
      <c r="B39" s="14">
        <f t="shared" ref="B39:N39" si="23">B5+B38</f>
        <v>-37707.81768</v>
      </c>
      <c r="C39" s="14">
        <f t="shared" si="23"/>
        <v>-33114.399059999996</v>
      </c>
      <c r="D39" s="14">
        <f t="shared" si="23"/>
        <v>-20154.736639999996</v>
      </c>
      <c r="E39" s="14">
        <f t="shared" si="23"/>
        <v>-16794.66705</v>
      </c>
      <c r="F39" s="14">
        <f t="shared" si="23"/>
        <v>17488.444739999981</v>
      </c>
      <c r="G39" s="14">
        <f t="shared" si="23"/>
        <v>17624.875839999979</v>
      </c>
      <c r="H39" s="20">
        <f t="shared" si="23"/>
        <v>26287.478629999983</v>
      </c>
      <c r="I39" s="20">
        <f t="shared" si="23"/>
        <v>33837.526229999989</v>
      </c>
      <c r="J39" s="20">
        <f t="shared" si="23"/>
        <v>45578.018909999984</v>
      </c>
      <c r="K39" s="20">
        <f t="shared" si="23"/>
        <v>51434.170399999988</v>
      </c>
      <c r="L39" s="20">
        <f t="shared" si="23"/>
        <v>54258.56362999999</v>
      </c>
      <c r="M39" s="20">
        <f t="shared" si="23"/>
        <v>69630.09368999998</v>
      </c>
      <c r="N39" s="20">
        <f t="shared" si="23"/>
        <v>69630.09368999998</v>
      </c>
    </row>
    <row r="40" spans="1:14" ht="27" customHeight="1" thickBot="1" x14ac:dyDescent="0.3">
      <c r="A40" s="15" t="s">
        <v>11</v>
      </c>
      <c r="B40" s="14">
        <f>B6-B7+B15</f>
        <v>-216202.67</v>
      </c>
      <c r="C40" s="14">
        <f t="shared" ref="C40:N40" si="24">C6-C7+C15</f>
        <v>-215005.71000000002</v>
      </c>
      <c r="D40" s="14">
        <f t="shared" si="24"/>
        <v>-212723.27000000002</v>
      </c>
      <c r="E40" s="14">
        <f t="shared" si="24"/>
        <v>-220079.50000000003</v>
      </c>
      <c r="F40" s="14">
        <f t="shared" si="24"/>
        <v>-194982.74000000005</v>
      </c>
      <c r="G40" s="14">
        <f t="shared" si="24"/>
        <v>-206344.65000000005</v>
      </c>
      <c r="H40" s="14">
        <f t="shared" si="24"/>
        <v>-206993.49000000005</v>
      </c>
      <c r="I40" s="14">
        <f t="shared" si="24"/>
        <v>-210604.09000000003</v>
      </c>
      <c r="J40" s="14">
        <f t="shared" si="24"/>
        <v>-212158.78000000003</v>
      </c>
      <c r="K40" s="14">
        <f t="shared" si="24"/>
        <v>-215418.91000000003</v>
      </c>
      <c r="L40" s="14">
        <f t="shared" si="24"/>
        <v>-224370.03000000003</v>
      </c>
      <c r="M40" s="14">
        <f t="shared" si="24"/>
        <v>-221411.51000000007</v>
      </c>
      <c r="N40" s="14">
        <f t="shared" si="24"/>
        <v>-221411.50999999989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2024-03-04T02:36:19Z</cp:lastPrinted>
  <dcterms:created xsi:type="dcterms:W3CDTF">2011-06-06T03:25:48Z</dcterms:created>
  <dcterms:modified xsi:type="dcterms:W3CDTF">2024-03-04T02:46:41Z</dcterms:modified>
</cp:coreProperties>
</file>