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/>
</workbook>
</file>

<file path=xl/calcChain.xml><?xml version="1.0" encoding="utf-8"?>
<calcChain xmlns="http://schemas.openxmlformats.org/spreadsheetml/2006/main">
  <c r="M36" i="1" l="1"/>
  <c r="L36" i="1" l="1"/>
  <c r="K36" i="1" l="1"/>
  <c r="M29" i="1" l="1"/>
  <c r="L29" i="1"/>
  <c r="K29" i="1"/>
  <c r="M27" i="1" l="1"/>
  <c r="M16" i="1"/>
  <c r="M26" i="1"/>
  <c r="L27" i="1" l="1"/>
  <c r="L16" i="1"/>
  <c r="L26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J36" i="1" l="1"/>
  <c r="J29" i="1" l="1"/>
  <c r="I29" i="1"/>
  <c r="H29" i="1"/>
  <c r="I36" i="1" l="1"/>
  <c r="H33" i="1" l="1"/>
  <c r="I33" i="1"/>
  <c r="J33" i="1"/>
  <c r="J27" i="1" l="1"/>
  <c r="J16" i="1"/>
  <c r="J26" i="1"/>
  <c r="I27" i="1" l="1"/>
  <c r="I26" i="1"/>
  <c r="H36" i="1" l="1"/>
  <c r="H27" i="1" l="1"/>
  <c r="H26" i="1"/>
  <c r="H28" i="1" l="1"/>
  <c r="I28" i="1"/>
  <c r="J28" i="1"/>
  <c r="H25" i="1"/>
  <c r="I25" i="1"/>
  <c r="J25" i="1"/>
  <c r="H24" i="1"/>
  <c r="I24" i="1"/>
  <c r="J24" i="1"/>
  <c r="G29" i="1" l="1"/>
  <c r="F29" i="1"/>
  <c r="E29" i="1"/>
  <c r="G27" i="1" l="1"/>
  <c r="G26" i="1"/>
  <c r="F27" i="1" l="1"/>
  <c r="F26" i="1"/>
  <c r="E27" i="1" l="1"/>
  <c r="E26" i="1"/>
  <c r="E33" i="1" l="1"/>
  <c r="F33" i="1"/>
  <c r="G33" i="1"/>
  <c r="E28" i="1"/>
  <c r="F28" i="1"/>
  <c r="G28" i="1"/>
  <c r="E25" i="1"/>
  <c r="F25" i="1"/>
  <c r="G25" i="1"/>
  <c r="E24" i="1"/>
  <c r="F24" i="1"/>
  <c r="G24" i="1"/>
  <c r="C29" i="1" l="1"/>
  <c r="D29" i="1"/>
  <c r="B29" i="1"/>
  <c r="D27" i="1" l="1"/>
  <c r="D26" i="1"/>
  <c r="C36" i="1" l="1"/>
  <c r="C27" i="1" l="1"/>
  <c r="C26" i="1"/>
  <c r="B27" i="1" l="1"/>
  <c r="B26" i="1"/>
  <c r="C33" i="1" l="1"/>
  <c r="D33" i="1"/>
  <c r="C28" i="1"/>
  <c r="D28" i="1"/>
  <c r="C24" i="1"/>
  <c r="D24" i="1"/>
  <c r="C25" i="1"/>
  <c r="D25" i="1"/>
  <c r="B33" i="1"/>
  <c r="B28" i="1"/>
  <c r="B25" i="1"/>
  <c r="B24" i="1"/>
  <c r="N6" i="1" l="1"/>
  <c r="N5" i="1"/>
  <c r="N28" i="1" l="1"/>
  <c r="N33" i="1" l="1"/>
  <c r="L7" i="1" l="1"/>
  <c r="N24" i="1"/>
  <c r="N25" i="1"/>
  <c r="N26" i="1"/>
  <c r="N27" i="1"/>
  <c r="N29" i="1"/>
  <c r="N30" i="1"/>
  <c r="N31" i="1"/>
  <c r="N32" i="1"/>
  <c r="N34" i="1"/>
  <c r="N35" i="1"/>
  <c r="N36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N14" i="1"/>
  <c r="N8" i="1"/>
  <c r="K7" i="1"/>
  <c r="M7" i="1"/>
  <c r="M37" i="1" l="1"/>
  <c r="M38" i="1" s="1"/>
  <c r="L37" i="1"/>
  <c r="L38" i="1" s="1"/>
  <c r="K37" i="1"/>
  <c r="K38" i="1" l="1"/>
  <c r="H15" i="1" l="1"/>
  <c r="I15" i="1"/>
  <c r="J15" i="1"/>
  <c r="H7" i="1"/>
  <c r="I7" i="1"/>
  <c r="J7" i="1"/>
  <c r="J37" i="1" l="1"/>
  <c r="J38" i="1" s="1"/>
  <c r="I37" i="1"/>
  <c r="I38" i="1" s="1"/>
  <c r="H37" i="1" l="1"/>
  <c r="E15" i="1"/>
  <c r="F15" i="1"/>
  <c r="G15" i="1"/>
  <c r="E7" i="1"/>
  <c r="F7" i="1"/>
  <c r="G7" i="1"/>
  <c r="D15" i="1"/>
  <c r="D7" i="1"/>
  <c r="C15" i="1"/>
  <c r="C7" i="1"/>
  <c r="B15" i="1"/>
  <c r="B7" i="1"/>
  <c r="G37" i="1" l="1"/>
  <c r="G38" i="1" s="1"/>
  <c r="F37" i="1"/>
  <c r="F38" i="1" s="1"/>
  <c r="D37" i="1"/>
  <c r="C37" i="1"/>
  <c r="N15" i="1"/>
  <c r="N7" i="1"/>
  <c r="E37" i="1"/>
  <c r="B37" i="1"/>
  <c r="H38" i="1"/>
  <c r="B40" i="1"/>
  <c r="C6" i="1" s="1"/>
  <c r="C40" i="1" s="1"/>
  <c r="D6" i="1" s="1"/>
  <c r="N37" i="1" l="1"/>
  <c r="E38" i="1"/>
  <c r="N40" i="1"/>
  <c r="D40" i="1"/>
  <c r="E6" i="1" s="1"/>
  <c r="B38" i="1"/>
  <c r="D38" i="1"/>
  <c r="B39" i="1" l="1"/>
  <c r="C5" i="1" s="1"/>
  <c r="E40" i="1"/>
  <c r="F6" i="1" s="1"/>
  <c r="C38" i="1"/>
  <c r="N38" i="1"/>
  <c r="N39" i="1" s="1"/>
  <c r="C39" i="1" l="1"/>
  <c r="D5" i="1" s="1"/>
  <c r="D39" i="1" s="1"/>
  <c r="E5" i="1" s="1"/>
  <c r="E39" i="1" s="1"/>
  <c r="F40" i="1"/>
  <c r="G6" i="1" s="1"/>
  <c r="G40" i="1" s="1"/>
  <c r="H6" i="1" l="1"/>
  <c r="F5" i="1"/>
  <c r="F39" i="1" s="1"/>
  <c r="H40" i="1" l="1"/>
  <c r="I6" i="1" s="1"/>
  <c r="G5" i="1"/>
  <c r="G39" i="1" s="1"/>
  <c r="I40" i="1" l="1"/>
  <c r="J6" i="1" s="1"/>
  <c r="J40" i="1" s="1"/>
  <c r="K6" i="1" s="1"/>
  <c r="K40" i="1" s="1"/>
  <c r="H5" i="1"/>
  <c r="H39" i="1" s="1"/>
  <c r="I5" i="1" l="1"/>
  <c r="I39" i="1" s="1"/>
  <c r="L6" i="1"/>
  <c r="L40" i="1" s="1"/>
  <c r="J5" i="1" l="1"/>
  <c r="J39" i="1" s="1"/>
  <c r="M6" i="1"/>
  <c r="M40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<sst xmlns="http://schemas.openxmlformats.org/spreadsheetml/2006/main" count="51" uniqueCount="43">
  <si>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</si>
  <si>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</si>
  <si>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</si>
  <si>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</si>
  <si>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</si>
  <si>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</si>
  <si>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</si>
  <si>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</si>
  <si>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</si>
  <si>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</si>
  <si>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</si>
  <si>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</si>
  <si>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</si>
  <si>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</si>
  <si>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</si>
  <si>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</si>
  <si>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</si>
  <si>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</si>
  <si>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</si>
  <si>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</si>
  <si>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</si>
  <si>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</si>
  <si>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</si>
  <si>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</si>
  <si>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</si>
  <si>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</si>
  <si>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</si>
  <si>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</si>
  <si>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</si>
  <si>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</si>
  <si>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</si>
  <si>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</si>
  <si>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</si>
  <si>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</si>
  <si>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</si>
  <si>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</si>
  <si>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</si>
  <si>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</si>
  <si>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</si>
  <si>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</si>
  <si>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</t>
  </si>
  <si>
    <t>Возмещение расходов совета МКД</t>
  </si>
  <si>
    <t xml:space="preserve">                 ОТЧЕТ по дому Матросова, 67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</si>
</sst>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D37" zoomScale="75" workbookViewId="0">
      <selection activeCell="Q39" sqref="Q39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3.6640625" customWidth="1"/>
    <col min="5" max="5" width="14.44140625" customWidth="1"/>
    <col min="6" max="6" width="14.6640625" customWidth="1"/>
    <col min="7" max="8" width="14.44140625" customWidth="1"/>
    <col min="9" max="9" width="14.109375" customWidth="1"/>
    <col min="10" max="13" width="13.88671875" customWidth="1"/>
    <col min="14" max="14" width="15.886718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-247009.24</v>
      </c>
      <c r="C5" s="8">
        <f t="shared" ref="C5:D6" si="0">B39</f>
        <v>-236982.26509999999</v>
      </c>
      <c r="D5" s="8">
        <f t="shared" si="0"/>
        <v>-232434.3842</v>
      </c>
      <c r="E5" s="8">
        <f t="shared" ref="E5:E6" si="1">D39</f>
        <v>-220831.64740000002</v>
      </c>
      <c r="F5" s="8">
        <f t="shared" ref="F5:F6" si="2">E39</f>
        <v>-220517.0632</v>
      </c>
      <c r="G5" s="8">
        <f t="shared" ref="G5:G6" si="3">F39</f>
        <v>-219283.63920000001</v>
      </c>
      <c r="H5" s="8">
        <f t="shared" ref="H5:H6" si="4">G39</f>
        <v>-220456.19409999999</v>
      </c>
      <c r="I5" s="8">
        <f t="shared" ref="I5:I6" si="5">H39</f>
        <v>-225309.2574</v>
      </c>
      <c r="J5" s="8">
        <f t="shared" ref="J5:J6" si="6">I39</f>
        <v>-216345.92423</v>
      </c>
      <c r="K5" s="8">
        <f t="shared" ref="K5:K6" si="7">J39</f>
        <v>-268498.62573000003</v>
      </c>
      <c r="L5" s="8">
        <f t="shared" ref="L5:L6" si="8">K39</f>
        <v>-287330.36723000003</v>
      </c>
      <c r="M5" s="8">
        <f t="shared" ref="M5:M6" si="9">L39</f>
        <v>-310076.96563000005</v>
      </c>
      <c r="N5" s="8">
        <f>B5</f>
        <v>-247009.24</v>
      </c>
    </row>
    <row r="6" spans="1:18" ht="21" customHeight="1" thickBot="1" x14ac:dyDescent="0.3">
      <c r="A6" s="7" t="s">
        <v>13</v>
      </c>
      <c r="B6" s="8">
        <v>-122324.97</v>
      </c>
      <c r="C6" s="8">
        <f t="shared" si="0"/>
        <v>-120480.82999999999</v>
      </c>
      <c r="D6" s="8">
        <f t="shared" si="0"/>
        <v>-125006.88999999998</v>
      </c>
      <c r="E6" s="8">
        <f t="shared" si="1"/>
        <v>-122012.47999999998</v>
      </c>
      <c r="F6" s="8">
        <f t="shared" si="2"/>
        <v>-131165.64999999997</v>
      </c>
      <c r="G6" s="8">
        <f t="shared" si="3"/>
        <v>-139835.47999999995</v>
      </c>
      <c r="H6" s="8">
        <f t="shared" si="4"/>
        <v>-150388.67999999993</v>
      </c>
      <c r="I6" s="8">
        <f t="shared" si="5"/>
        <v>-160418.59999999992</v>
      </c>
      <c r="J6" s="8">
        <f t="shared" si="6"/>
        <v>-158832.46999999991</v>
      </c>
      <c r="K6" s="8">
        <f t="shared" si="7"/>
        <v>-157450.4499999999</v>
      </c>
      <c r="L6" s="8">
        <f t="shared" si="8"/>
        <v>-164176.42999999988</v>
      </c>
      <c r="M6" s="8">
        <f t="shared" si="9"/>
        <v>-168396.17999999988</v>
      </c>
      <c r="N6" s="8">
        <f>B6</f>
        <v>-122324.97</v>
      </c>
    </row>
    <row r="7" spans="1:18" ht="20.25" customHeight="1" thickBot="1" x14ac:dyDescent="0.3">
      <c r="A7" s="9" t="s">
        <v>12</v>
      </c>
      <c r="B7" s="10">
        <f>SUM(B8:B14)</f>
        <v>33281.299999999996</v>
      </c>
      <c r="C7" s="10">
        <f>SUM(C8:C14)</f>
        <v>33281.299999999996</v>
      </c>
      <c r="D7" s="10">
        <f>SUM(D8:D14)</f>
        <v>33281.299999999996</v>
      </c>
      <c r="E7" s="10">
        <f t="shared" ref="E7:M7" si="10">SUM(E8:E14)</f>
        <v>33281.299999999996</v>
      </c>
      <c r="F7" s="10">
        <f t="shared" si="10"/>
        <v>33281.299999999996</v>
      </c>
      <c r="G7" s="10">
        <f t="shared" si="10"/>
        <v>33281.299999999996</v>
      </c>
      <c r="H7" s="10">
        <f t="shared" si="10"/>
        <v>33281.299999999996</v>
      </c>
      <c r="I7" s="10">
        <f t="shared" si="10"/>
        <v>33816.81</v>
      </c>
      <c r="J7" s="10">
        <f t="shared" si="10"/>
        <v>33281.299999999996</v>
      </c>
      <c r="K7" s="10">
        <f t="shared" si="10"/>
        <v>33281.299999999996</v>
      </c>
      <c r="L7" s="10">
        <f t="shared" si="10"/>
        <v>33281.299999999996</v>
      </c>
      <c r="M7" s="10">
        <f t="shared" si="10"/>
        <v>45301.99</v>
      </c>
      <c r="N7" s="10">
        <f>SUM(B7:M7)</f>
        <v>411931.79999999987</v>
      </c>
    </row>
    <row r="8" spans="1:18" ht="24.75" customHeight="1" thickBot="1" x14ac:dyDescent="0.3">
      <c r="A8" s="4" t="s">
        <v>26</v>
      </c>
      <c r="B8" s="11">
        <v>28711.17</v>
      </c>
      <c r="C8" s="11">
        <v>28711.17</v>
      </c>
      <c r="D8" s="11">
        <v>28711.17</v>
      </c>
      <c r="E8" s="11">
        <v>28711.17</v>
      </c>
      <c r="F8" s="11">
        <v>28711.17</v>
      </c>
      <c r="G8" s="11">
        <v>28711.17</v>
      </c>
      <c r="H8" s="11">
        <v>28711.17</v>
      </c>
      <c r="I8" s="11">
        <v>28711.17</v>
      </c>
      <c r="J8" s="11">
        <v>28711.17</v>
      </c>
      <c r="K8" s="11">
        <v>28711.17</v>
      </c>
      <c r="L8" s="11">
        <v>28711.17</v>
      </c>
      <c r="M8" s="11">
        <v>28711.17</v>
      </c>
      <c r="N8" s="11">
        <f>SUM(B8:M8)</f>
        <v>344534.03999999986</v>
      </c>
    </row>
    <row r="9" spans="1:18" ht="24.75" customHeight="1" thickBot="1" x14ac:dyDescent="0.3">
      <c r="A9" s="4" t="s">
        <v>17</v>
      </c>
      <c r="B9" s="11">
        <v>645.14</v>
      </c>
      <c r="C9" s="11">
        <v>645.14</v>
      </c>
      <c r="D9" s="11">
        <v>645.14</v>
      </c>
      <c r="E9" s="11">
        <v>645.14</v>
      </c>
      <c r="F9" s="11">
        <v>645.14</v>
      </c>
      <c r="G9" s="11">
        <v>645.14</v>
      </c>
      <c r="H9" s="11">
        <v>645.14</v>
      </c>
      <c r="I9" s="11">
        <v>645.14</v>
      </c>
      <c r="J9" s="11">
        <v>645.14</v>
      </c>
      <c r="K9" s="11">
        <v>645.14</v>
      </c>
      <c r="L9" s="11">
        <v>645.14</v>
      </c>
      <c r="M9" s="11">
        <v>645.14</v>
      </c>
      <c r="N9" s="11">
        <f t="shared" ref="N9:N14" si="11">SUM(B9:M9)</f>
        <v>7741.6800000000012</v>
      </c>
    </row>
    <row r="10" spans="1:18" ht="21.75" customHeight="1" thickBot="1" x14ac:dyDescent="0.3">
      <c r="A10" s="4" t="s">
        <v>18</v>
      </c>
      <c r="B10" s="11">
        <v>116.2</v>
      </c>
      <c r="C10" s="11">
        <v>116.2</v>
      </c>
      <c r="D10" s="11">
        <v>116.2</v>
      </c>
      <c r="E10" s="11">
        <v>116.2</v>
      </c>
      <c r="F10" s="11">
        <v>116.2</v>
      </c>
      <c r="G10" s="11">
        <v>116.2</v>
      </c>
      <c r="H10" s="11">
        <v>116.2</v>
      </c>
      <c r="I10" s="11">
        <v>116.2</v>
      </c>
      <c r="J10" s="11">
        <v>116.2</v>
      </c>
      <c r="K10" s="11">
        <v>116.2</v>
      </c>
      <c r="L10" s="11">
        <v>116.2</v>
      </c>
      <c r="M10" s="11">
        <v>116.2</v>
      </c>
      <c r="N10" s="11">
        <f t="shared" si="11"/>
        <v>1394.4000000000003</v>
      </c>
    </row>
    <row r="11" spans="1:18" ht="22.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535.51</v>
      </c>
      <c r="J11" s="11">
        <v>0</v>
      </c>
      <c r="K11" s="11">
        <v>0</v>
      </c>
      <c r="L11" s="11">
        <v>0</v>
      </c>
      <c r="M11" s="11">
        <v>12020.69</v>
      </c>
      <c r="N11" s="11">
        <f t="shared" si="11"/>
        <v>12556.2</v>
      </c>
    </row>
    <row r="12" spans="1:18" ht="22.5" customHeight="1" thickBot="1" x14ac:dyDescent="0.3">
      <c r="A12" s="4" t="s">
        <v>41</v>
      </c>
      <c r="B12" s="11">
        <v>3484.58</v>
      </c>
      <c r="C12" s="11">
        <v>3484.58</v>
      </c>
      <c r="D12" s="11">
        <v>3484.58</v>
      </c>
      <c r="E12" s="11">
        <v>3484.58</v>
      </c>
      <c r="F12" s="11">
        <v>3484.58</v>
      </c>
      <c r="G12" s="11">
        <v>3484.58</v>
      </c>
      <c r="H12" s="11">
        <v>3484.58</v>
      </c>
      <c r="I12" s="11">
        <v>3484.58</v>
      </c>
      <c r="J12" s="11">
        <v>3484.58</v>
      </c>
      <c r="K12" s="11">
        <v>3484.58</v>
      </c>
      <c r="L12" s="11">
        <v>3484.58</v>
      </c>
      <c r="M12" s="11">
        <v>3484.58</v>
      </c>
      <c r="N12" s="11">
        <f t="shared" si="11"/>
        <v>41814.960000000014</v>
      </c>
    </row>
    <row r="13" spans="1:18" ht="22.5" customHeight="1" thickBot="1" x14ac:dyDescent="0.3">
      <c r="A13" s="4" t="s">
        <v>25</v>
      </c>
      <c r="B13" s="11">
        <v>224.21</v>
      </c>
      <c r="C13" s="11">
        <v>224.21</v>
      </c>
      <c r="D13" s="11">
        <v>224.21</v>
      </c>
      <c r="E13" s="11">
        <v>224.21</v>
      </c>
      <c r="F13" s="11">
        <v>224.21</v>
      </c>
      <c r="G13" s="11">
        <v>224.21</v>
      </c>
      <c r="H13" s="11">
        <v>224.21</v>
      </c>
      <c r="I13" s="11">
        <v>224.21</v>
      </c>
      <c r="J13" s="11">
        <v>224.21</v>
      </c>
      <c r="K13" s="11">
        <v>224.21</v>
      </c>
      <c r="L13" s="11">
        <v>224.21</v>
      </c>
      <c r="M13" s="11">
        <v>224.21</v>
      </c>
      <c r="N13" s="11">
        <f t="shared" si="11"/>
        <v>2690.52</v>
      </c>
    </row>
    <row r="14" spans="1:18" ht="24" customHeight="1" thickBot="1" x14ac:dyDescent="0.3">
      <c r="A14" s="4" t="s">
        <v>15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  <c r="J14" s="11">
        <v>100</v>
      </c>
      <c r="K14" s="11">
        <v>100</v>
      </c>
      <c r="L14" s="11">
        <v>100</v>
      </c>
      <c r="M14" s="11">
        <v>100</v>
      </c>
      <c r="N14" s="11">
        <f t="shared" si="11"/>
        <v>1200</v>
      </c>
    </row>
    <row r="15" spans="1:18" ht="20.25" customHeight="1" thickBot="1" x14ac:dyDescent="0.3">
      <c r="A15" s="12" t="s">
        <v>8</v>
      </c>
      <c r="B15" s="13">
        <f>SUM(B16:B22)</f>
        <v>35125.440000000002</v>
      </c>
      <c r="C15" s="13">
        <f>SUM(C16:C22)</f>
        <v>28755.239999999998</v>
      </c>
      <c r="D15" s="13">
        <f>SUM(D16:D22)</f>
        <v>36275.71</v>
      </c>
      <c r="E15" s="13">
        <f t="shared" ref="E15:M15" si="12">SUM(E16:E22)</f>
        <v>24128.13</v>
      </c>
      <c r="F15" s="13">
        <f t="shared" si="12"/>
        <v>24611.47</v>
      </c>
      <c r="G15" s="13">
        <f t="shared" si="12"/>
        <v>22728.100000000002</v>
      </c>
      <c r="H15" s="13">
        <f t="shared" si="12"/>
        <v>23251.379999999997</v>
      </c>
      <c r="I15" s="13">
        <f t="shared" si="12"/>
        <v>35402.939999999995</v>
      </c>
      <c r="J15" s="13">
        <f t="shared" si="12"/>
        <v>34663.32</v>
      </c>
      <c r="K15" s="13">
        <f t="shared" si="12"/>
        <v>26555.32</v>
      </c>
      <c r="L15" s="13">
        <f t="shared" si="12"/>
        <v>29061.550000000003</v>
      </c>
      <c r="M15" s="13">
        <f t="shared" si="12"/>
        <v>34254.469999999994</v>
      </c>
      <c r="N15" s="13">
        <f>SUM(B15:M15)</f>
        <v>354813.06999999995</v>
      </c>
    </row>
    <row r="16" spans="1:18" ht="24" customHeight="1" thickBot="1" x14ac:dyDescent="0.3">
      <c r="A16" s="4" t="s">
        <v>27</v>
      </c>
      <c r="B16" s="11">
        <v>28301.87</v>
      </c>
      <c r="C16" s="11">
        <v>24567.19</v>
      </c>
      <c r="D16" s="11">
        <v>31454.42</v>
      </c>
      <c r="E16" s="11">
        <v>20627.46</v>
      </c>
      <c r="F16" s="11">
        <v>21177.05</v>
      </c>
      <c r="G16" s="11">
        <v>19121.04</v>
      </c>
      <c r="H16" s="11">
        <v>19933.46</v>
      </c>
      <c r="I16" s="11">
        <v>30833.23</v>
      </c>
      <c r="J16" s="11">
        <f>28534.82+23.39</f>
        <v>28558.21</v>
      </c>
      <c r="K16" s="11">
        <v>22746.92</v>
      </c>
      <c r="L16" s="11">
        <f>24876.49+11.48</f>
        <v>24887.97</v>
      </c>
      <c r="M16" s="11">
        <f>29198.78+29.37</f>
        <v>29228.149999999998</v>
      </c>
      <c r="N16" s="11">
        <f>SUM(B16:M16)</f>
        <v>301436.96999999997</v>
      </c>
    </row>
    <row r="17" spans="1:15" ht="26.25" customHeight="1" thickBot="1" x14ac:dyDescent="0.3">
      <c r="A17" s="4" t="s">
        <v>17</v>
      </c>
      <c r="B17" s="11">
        <v>652.36</v>
      </c>
      <c r="C17" s="11">
        <v>552.01</v>
      </c>
      <c r="D17" s="11">
        <v>709.02</v>
      </c>
      <c r="E17" s="11">
        <v>463.49</v>
      </c>
      <c r="F17" s="11">
        <v>475.85</v>
      </c>
      <c r="G17" s="11">
        <v>429.65</v>
      </c>
      <c r="H17" s="11">
        <v>447.89</v>
      </c>
      <c r="I17" s="11">
        <v>692.82</v>
      </c>
      <c r="J17" s="11">
        <v>611.98</v>
      </c>
      <c r="K17" s="11">
        <v>511.13</v>
      </c>
      <c r="L17" s="11">
        <v>544.61</v>
      </c>
      <c r="M17" s="11">
        <v>619.4</v>
      </c>
      <c r="N17" s="11">
        <f t="shared" ref="N17:N22" si="13">SUM(B17:M17)</f>
        <v>6710.2099999999991</v>
      </c>
    </row>
    <row r="18" spans="1:15" ht="26.25" customHeight="1" thickBot="1" x14ac:dyDescent="0.3">
      <c r="A18" s="4" t="s">
        <v>18</v>
      </c>
      <c r="B18" s="11">
        <v>99.12</v>
      </c>
      <c r="C18" s="11">
        <v>96.96</v>
      </c>
      <c r="D18" s="11">
        <v>126.09</v>
      </c>
      <c r="E18" s="11">
        <v>83.48</v>
      </c>
      <c r="F18" s="11">
        <v>85.7</v>
      </c>
      <c r="G18" s="11">
        <v>77.39</v>
      </c>
      <c r="H18" s="11">
        <v>80.66</v>
      </c>
      <c r="I18" s="11">
        <v>124.8</v>
      </c>
      <c r="J18" s="11">
        <v>114.55</v>
      </c>
      <c r="K18" s="11">
        <v>92.06</v>
      </c>
      <c r="L18" s="11">
        <v>100.49</v>
      </c>
      <c r="M18" s="11">
        <v>117.67</v>
      </c>
      <c r="N18" s="11">
        <f t="shared" si="13"/>
        <v>1198.97</v>
      </c>
    </row>
    <row r="19" spans="1:15" ht="24" customHeight="1" thickBot="1" x14ac:dyDescent="0.3">
      <c r="A19" s="4" t="s">
        <v>19</v>
      </c>
      <c r="B19" s="11">
        <v>2440.87</v>
      </c>
      <c r="C19" s="11">
        <v>238.63</v>
      </c>
      <c r="D19" s="11">
        <v>267.51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515.49</v>
      </c>
      <c r="K19" s="11">
        <v>18.36</v>
      </c>
      <c r="L19" s="11">
        <v>55.37</v>
      </c>
      <c r="M19" s="11">
        <v>94.62</v>
      </c>
      <c r="N19" s="11">
        <f t="shared" si="13"/>
        <v>3630.85</v>
      </c>
    </row>
    <row r="20" spans="1:15" ht="24" customHeight="1" thickBot="1" x14ac:dyDescent="0.3">
      <c r="A20" s="4" t="s">
        <v>41</v>
      </c>
      <c r="B20" s="11">
        <v>3312.35</v>
      </c>
      <c r="C20" s="11">
        <v>3008.62</v>
      </c>
      <c r="D20" s="11">
        <v>3373.57</v>
      </c>
      <c r="E20" s="11">
        <v>2692.63</v>
      </c>
      <c r="F20" s="11">
        <v>2607.5100000000002</v>
      </c>
      <c r="G20" s="11">
        <v>2850.7</v>
      </c>
      <c r="H20" s="11">
        <v>2533.73</v>
      </c>
      <c r="I20" s="11">
        <v>3411.31</v>
      </c>
      <c r="J20" s="11">
        <v>4551.24</v>
      </c>
      <c r="K20" s="11">
        <v>2909.21</v>
      </c>
      <c r="L20" s="11">
        <v>3184.28</v>
      </c>
      <c r="M20" s="11">
        <v>3880.5</v>
      </c>
      <c r="N20" s="11">
        <f t="shared" si="13"/>
        <v>38315.649999999994</v>
      </c>
    </row>
    <row r="21" spans="1:15" ht="24" customHeight="1" thickBot="1" x14ac:dyDescent="0.3">
      <c r="A21" s="4" t="s">
        <v>25</v>
      </c>
      <c r="B21" s="11">
        <v>218.87</v>
      </c>
      <c r="C21" s="11">
        <v>191.83</v>
      </c>
      <c r="D21" s="11">
        <v>245.1</v>
      </c>
      <c r="E21" s="11">
        <v>161.07</v>
      </c>
      <c r="F21" s="11">
        <v>165.36</v>
      </c>
      <c r="G21" s="11">
        <v>149.32</v>
      </c>
      <c r="H21" s="11">
        <v>155.63999999999999</v>
      </c>
      <c r="I21" s="11">
        <v>240.78</v>
      </c>
      <c r="J21" s="11">
        <v>211.85</v>
      </c>
      <c r="K21" s="11">
        <v>177.64</v>
      </c>
      <c r="L21" s="11">
        <v>188.83</v>
      </c>
      <c r="M21" s="11">
        <v>214.13</v>
      </c>
      <c r="N21" s="11">
        <f t="shared" si="13"/>
        <v>2320.42</v>
      </c>
    </row>
    <row r="22" spans="1:15" ht="21" customHeight="1" thickBot="1" x14ac:dyDescent="0.3">
      <c r="A22" s="4" t="s">
        <v>15</v>
      </c>
      <c r="B22" s="14">
        <v>100</v>
      </c>
      <c r="C22" s="14">
        <v>100</v>
      </c>
      <c r="D22" s="14">
        <v>100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11">
        <f t="shared" si="13"/>
        <v>1200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1364.6*0.6</f>
        <v>818.75999999999988</v>
      </c>
      <c r="C24" s="11">
        <f t="shared" ref="C24:M24" si="14">1364.6*0.6</f>
        <v>818.75999999999988</v>
      </c>
      <c r="D24" s="11">
        <f t="shared" si="14"/>
        <v>818.75999999999988</v>
      </c>
      <c r="E24" s="11">
        <f t="shared" si="14"/>
        <v>818.75999999999988</v>
      </c>
      <c r="F24" s="11">
        <f t="shared" si="14"/>
        <v>818.75999999999988</v>
      </c>
      <c r="G24" s="11">
        <f t="shared" si="14"/>
        <v>818.75999999999988</v>
      </c>
      <c r="H24" s="11">
        <f t="shared" si="14"/>
        <v>818.75999999999988</v>
      </c>
      <c r="I24" s="11">
        <f t="shared" si="14"/>
        <v>818.75999999999988</v>
      </c>
      <c r="J24" s="11">
        <f t="shared" si="14"/>
        <v>818.75999999999988</v>
      </c>
      <c r="K24" s="11">
        <f t="shared" si="14"/>
        <v>818.75999999999988</v>
      </c>
      <c r="L24" s="11">
        <f t="shared" si="14"/>
        <v>818.75999999999988</v>
      </c>
      <c r="M24" s="11">
        <f t="shared" si="14"/>
        <v>818.75999999999988</v>
      </c>
      <c r="N24" s="11">
        <f t="shared" ref="N24:N36" si="15">SUM(B24:M24)</f>
        <v>9825.1200000000008</v>
      </c>
    </row>
    <row r="25" spans="1:15" ht="22.5" customHeight="1" thickBot="1" x14ac:dyDescent="0.3">
      <c r="A25" s="4" t="s">
        <v>2</v>
      </c>
      <c r="B25" s="11">
        <f t="shared" ref="B25:M25" si="16">1364.6*0.17</f>
        <v>231.982</v>
      </c>
      <c r="C25" s="11">
        <f t="shared" si="16"/>
        <v>231.982</v>
      </c>
      <c r="D25" s="11">
        <f t="shared" si="16"/>
        <v>231.982</v>
      </c>
      <c r="E25" s="11">
        <f t="shared" si="16"/>
        <v>231.982</v>
      </c>
      <c r="F25" s="11">
        <f t="shared" si="16"/>
        <v>231.982</v>
      </c>
      <c r="G25" s="11">
        <f t="shared" si="16"/>
        <v>231.982</v>
      </c>
      <c r="H25" s="11">
        <f t="shared" si="16"/>
        <v>231.982</v>
      </c>
      <c r="I25" s="11">
        <f t="shared" si="16"/>
        <v>231.982</v>
      </c>
      <c r="J25" s="11">
        <f t="shared" si="16"/>
        <v>231.982</v>
      </c>
      <c r="K25" s="11">
        <f t="shared" si="16"/>
        <v>231.982</v>
      </c>
      <c r="L25" s="11">
        <f t="shared" si="16"/>
        <v>231.982</v>
      </c>
      <c r="M25" s="11">
        <f t="shared" si="16"/>
        <v>231.982</v>
      </c>
      <c r="N25" s="11">
        <f t="shared" si="15"/>
        <v>2783.7840000000001</v>
      </c>
    </row>
    <row r="26" spans="1:15" ht="21" customHeight="1" thickBot="1" x14ac:dyDescent="0.3">
      <c r="A26" s="4" t="s">
        <v>3</v>
      </c>
      <c r="B26" s="11">
        <f t="shared" ref="B26:G26" si="17">33181.3*2.3%</f>
        <v>763.1699000000001</v>
      </c>
      <c r="C26" s="11">
        <f t="shared" si="17"/>
        <v>763.1699000000001</v>
      </c>
      <c r="D26" s="11">
        <f t="shared" si="17"/>
        <v>763.1699000000001</v>
      </c>
      <c r="E26" s="11">
        <f t="shared" si="17"/>
        <v>763.1699000000001</v>
      </c>
      <c r="F26" s="11">
        <f t="shared" si="17"/>
        <v>763.1699000000001</v>
      </c>
      <c r="G26" s="11">
        <f t="shared" si="17"/>
        <v>763.1699000000001</v>
      </c>
      <c r="H26" s="11">
        <f>33181.3*2.3%</f>
        <v>763.1699000000001</v>
      </c>
      <c r="I26" s="11">
        <f>33716.81*2.3%</f>
        <v>775.48662999999988</v>
      </c>
      <c r="J26" s="11">
        <f>33181.3*2.3%</f>
        <v>763.1699000000001</v>
      </c>
      <c r="K26" s="11">
        <f>33181.3*2.3%</f>
        <v>763.1699000000001</v>
      </c>
      <c r="L26" s="11">
        <f>33181.3*2.3%</f>
        <v>763.1699000000001</v>
      </c>
      <c r="M26" s="11">
        <f>45201.99*2.3%</f>
        <v>1039.6457699999999</v>
      </c>
      <c r="N26" s="11">
        <f t="shared" si="15"/>
        <v>9446.8313999999991</v>
      </c>
    </row>
    <row r="27" spans="1:15" ht="23.25" customHeight="1" thickBot="1" x14ac:dyDescent="0.3">
      <c r="A27" s="4" t="s">
        <v>4</v>
      </c>
      <c r="B27" s="11">
        <f>35025.44*3%</f>
        <v>1050.7632000000001</v>
      </c>
      <c r="C27" s="11">
        <f>28655.24*3%</f>
        <v>859.65719999999999</v>
      </c>
      <c r="D27" s="11">
        <f>36175.71*3%</f>
        <v>1085.2712999999999</v>
      </c>
      <c r="E27" s="11">
        <f>24028.13*3%</f>
        <v>720.84389999999996</v>
      </c>
      <c r="F27" s="11">
        <f>24511.47*3%</f>
        <v>735.34410000000003</v>
      </c>
      <c r="G27" s="11">
        <f>22628.1*3%</f>
        <v>678.84299999999996</v>
      </c>
      <c r="H27" s="11">
        <f>23151.38*3%</f>
        <v>694.54139999999995</v>
      </c>
      <c r="I27" s="11">
        <f>35302.94*3%</f>
        <v>1059.0882000000001</v>
      </c>
      <c r="J27" s="11">
        <f>34563.32*3%</f>
        <v>1036.8996</v>
      </c>
      <c r="K27" s="11">
        <f>26455.32*3%</f>
        <v>793.65959999999995</v>
      </c>
      <c r="L27" s="11">
        <f>28961.55*3%</f>
        <v>868.84649999999999</v>
      </c>
      <c r="M27" s="11">
        <f>34154.47*3%</f>
        <v>1024.6341</v>
      </c>
      <c r="N27" s="11">
        <f t="shared" si="15"/>
        <v>10608.392099999997</v>
      </c>
    </row>
    <row r="28" spans="1:15" ht="23.25" customHeight="1" thickBot="1" x14ac:dyDescent="0.3">
      <c r="A28" s="4" t="s">
        <v>9</v>
      </c>
      <c r="B28" s="11">
        <f t="shared" ref="B28:M28" si="18">1364.6*9.7</f>
        <v>13236.619999999999</v>
      </c>
      <c r="C28" s="11">
        <f t="shared" si="18"/>
        <v>13236.619999999999</v>
      </c>
      <c r="D28" s="11">
        <f t="shared" si="18"/>
        <v>13236.619999999999</v>
      </c>
      <c r="E28" s="11">
        <f t="shared" si="18"/>
        <v>13236.619999999999</v>
      </c>
      <c r="F28" s="11">
        <f t="shared" si="18"/>
        <v>13236.619999999999</v>
      </c>
      <c r="G28" s="11">
        <f t="shared" si="18"/>
        <v>13236.619999999999</v>
      </c>
      <c r="H28" s="11">
        <f t="shared" si="18"/>
        <v>13236.619999999999</v>
      </c>
      <c r="I28" s="11">
        <f t="shared" si="18"/>
        <v>13236.619999999999</v>
      </c>
      <c r="J28" s="11">
        <f t="shared" si="18"/>
        <v>13236.619999999999</v>
      </c>
      <c r="K28" s="11">
        <f t="shared" si="18"/>
        <v>13236.619999999999</v>
      </c>
      <c r="L28" s="11">
        <f t="shared" si="18"/>
        <v>13236.619999999999</v>
      </c>
      <c r="M28" s="11">
        <f t="shared" si="18"/>
        <v>13236.619999999999</v>
      </c>
      <c r="N28" s="11">
        <f t="shared" si="15"/>
        <v>158839.43999999997</v>
      </c>
    </row>
    <row r="29" spans="1:15" ht="23.25" customHeight="1" thickBot="1" x14ac:dyDescent="0.3">
      <c r="A29" s="4" t="s">
        <v>20</v>
      </c>
      <c r="B29" s="11">
        <f>572.33+72.81</f>
        <v>645.1400000000001</v>
      </c>
      <c r="C29" s="11">
        <f t="shared" ref="C29:D29" si="19">572.33+72.81</f>
        <v>645.1400000000001</v>
      </c>
      <c r="D29" s="11">
        <f t="shared" si="19"/>
        <v>645.1400000000001</v>
      </c>
      <c r="E29" s="11">
        <f>572.33+72.81</f>
        <v>645.1400000000001</v>
      </c>
      <c r="F29" s="11">
        <f>572.33+72.81</f>
        <v>645.1400000000001</v>
      </c>
      <c r="G29" s="11">
        <f>491.96+62.29</f>
        <v>554.25</v>
      </c>
      <c r="H29" s="11">
        <f>572.33+72.81</f>
        <v>645.1400000000001</v>
      </c>
      <c r="I29" s="11">
        <f>572.33+72.81</f>
        <v>645.1400000000001</v>
      </c>
      <c r="J29" s="11">
        <f>554.79+70.58</f>
        <v>625.37</v>
      </c>
      <c r="K29" s="11">
        <f>572.33+72.81</f>
        <v>645.1400000000001</v>
      </c>
      <c r="L29" s="11">
        <f>572.33+72.81</f>
        <v>645.1400000000001</v>
      </c>
      <c r="M29" s="11">
        <f>572.33+72.81</f>
        <v>645.1400000000001</v>
      </c>
      <c r="N29" s="11">
        <f t="shared" si="15"/>
        <v>7631.0200000000023</v>
      </c>
    </row>
    <row r="30" spans="1:15" ht="26.25" customHeight="1" thickBot="1" x14ac:dyDescent="0.3">
      <c r="A30" s="4" t="s">
        <v>21</v>
      </c>
      <c r="B30" s="11">
        <v>174.31</v>
      </c>
      <c r="C30" s="11">
        <v>174.31</v>
      </c>
      <c r="D30" s="11">
        <v>174.31</v>
      </c>
      <c r="E30" s="11">
        <v>174.31</v>
      </c>
      <c r="F30" s="11">
        <v>174.31</v>
      </c>
      <c r="G30" s="11">
        <v>174.31</v>
      </c>
      <c r="H30" s="11">
        <v>174.31</v>
      </c>
      <c r="I30" s="11">
        <v>174.31</v>
      </c>
      <c r="J30" s="11">
        <v>174.31</v>
      </c>
      <c r="K30" s="11">
        <v>174.31</v>
      </c>
      <c r="L30" s="11">
        <v>174.31</v>
      </c>
      <c r="M30" s="11">
        <v>174.31</v>
      </c>
      <c r="N30" s="11">
        <f t="shared" si="15"/>
        <v>2091.7199999999998</v>
      </c>
    </row>
    <row r="31" spans="1:15" ht="26.25" customHeight="1" thickBot="1" x14ac:dyDescent="0.3">
      <c r="A31" s="4" t="s">
        <v>22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535.5</v>
      </c>
      <c r="I31" s="11">
        <v>0</v>
      </c>
      <c r="J31" s="11">
        <v>0</v>
      </c>
      <c r="K31" s="11">
        <v>0</v>
      </c>
      <c r="L31" s="11">
        <v>12020.7</v>
      </c>
      <c r="M31" s="11">
        <v>387.6</v>
      </c>
      <c r="N31" s="11">
        <f t="shared" si="15"/>
        <v>12943.800000000001</v>
      </c>
    </row>
    <row r="32" spans="1:15" ht="26.25" customHeight="1" thickBot="1" x14ac:dyDescent="0.3">
      <c r="A32" s="4" t="s">
        <v>25</v>
      </c>
      <c r="B32" s="11">
        <v>224.23</v>
      </c>
      <c r="C32" s="11">
        <v>224.23</v>
      </c>
      <c r="D32" s="11">
        <v>224.23</v>
      </c>
      <c r="E32" s="11">
        <v>224.23</v>
      </c>
      <c r="F32" s="11">
        <v>224.23</v>
      </c>
      <c r="G32" s="11">
        <v>224.23</v>
      </c>
      <c r="H32" s="11">
        <v>224.23</v>
      </c>
      <c r="I32" s="11">
        <v>224.23</v>
      </c>
      <c r="J32" s="11">
        <v>224.23</v>
      </c>
      <c r="K32" s="11">
        <v>224.23</v>
      </c>
      <c r="L32" s="11">
        <v>224.23</v>
      </c>
      <c r="M32" s="11">
        <v>224.23</v>
      </c>
      <c r="N32" s="11">
        <f t="shared" si="15"/>
        <v>2690.7599999999998</v>
      </c>
    </row>
    <row r="33" spans="1:14" ht="22.5" customHeight="1" thickBot="1" x14ac:dyDescent="0.3">
      <c r="A33" s="4" t="s">
        <v>6</v>
      </c>
      <c r="B33" s="20">
        <f t="shared" ref="B33:M33" si="20">1364.6*3.15</f>
        <v>4298.49</v>
      </c>
      <c r="C33" s="20">
        <f t="shared" si="20"/>
        <v>4298.49</v>
      </c>
      <c r="D33" s="20">
        <f t="shared" si="20"/>
        <v>4298.49</v>
      </c>
      <c r="E33" s="20">
        <f t="shared" si="20"/>
        <v>4298.49</v>
      </c>
      <c r="F33" s="20">
        <f t="shared" si="20"/>
        <v>4298.49</v>
      </c>
      <c r="G33" s="20">
        <f t="shared" si="20"/>
        <v>4298.49</v>
      </c>
      <c r="H33" s="20">
        <f t="shared" si="20"/>
        <v>4298.49</v>
      </c>
      <c r="I33" s="20">
        <f t="shared" si="20"/>
        <v>4298.49</v>
      </c>
      <c r="J33" s="20">
        <f t="shared" si="20"/>
        <v>4298.49</v>
      </c>
      <c r="K33" s="20">
        <f t="shared" si="20"/>
        <v>4298.49</v>
      </c>
      <c r="L33" s="20">
        <f t="shared" si="20"/>
        <v>4298.49</v>
      </c>
      <c r="M33" s="20">
        <f t="shared" si="20"/>
        <v>4298.49</v>
      </c>
      <c r="N33" s="11">
        <f t="shared" si="15"/>
        <v>51581.879999999983</v>
      </c>
    </row>
    <row r="34" spans="1:14" ht="21.75" customHeight="1" thickBot="1" x14ac:dyDescent="0.3">
      <c r="A34" s="4" t="s">
        <v>41</v>
      </c>
      <c r="B34" s="11">
        <v>3655</v>
      </c>
      <c r="C34" s="11">
        <v>2850</v>
      </c>
      <c r="D34" s="11">
        <v>3195</v>
      </c>
      <c r="E34" s="11">
        <v>2700</v>
      </c>
      <c r="F34" s="11">
        <v>2250</v>
      </c>
      <c r="G34" s="11">
        <v>2920</v>
      </c>
      <c r="H34" s="11">
        <v>2400</v>
      </c>
      <c r="I34" s="11">
        <v>3080</v>
      </c>
      <c r="J34" s="11">
        <v>2810</v>
      </c>
      <c r="K34" s="11">
        <v>4405</v>
      </c>
      <c r="L34" s="11">
        <v>2865</v>
      </c>
      <c r="M34" s="11">
        <v>3225</v>
      </c>
      <c r="N34" s="11">
        <f t="shared" si="15"/>
        <v>36355</v>
      </c>
    </row>
    <row r="35" spans="1:14" ht="24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5895.07</v>
      </c>
      <c r="N35" s="11">
        <f t="shared" si="15"/>
        <v>5895.07</v>
      </c>
    </row>
    <row r="36" spans="1:14" ht="20.25" customHeight="1" thickBot="1" x14ac:dyDescent="0.3">
      <c r="A36" s="4" t="s">
        <v>10</v>
      </c>
      <c r="B36" s="11">
        <v>0</v>
      </c>
      <c r="C36" s="11">
        <f>105</f>
        <v>105</v>
      </c>
      <c r="D36" s="11">
        <v>0</v>
      </c>
      <c r="E36" s="11">
        <v>0</v>
      </c>
      <c r="F36" s="11">
        <v>0</v>
      </c>
      <c r="G36" s="11">
        <v>0</v>
      </c>
      <c r="H36" s="11">
        <f>2638.6+1443.1</f>
        <v>4081.7</v>
      </c>
      <c r="I36" s="11">
        <f>1895.5</f>
        <v>1895.5</v>
      </c>
      <c r="J36" s="11">
        <f>37833.61+958.3+23804.28</f>
        <v>62596.19</v>
      </c>
      <c r="K36" s="11">
        <f>15994.4+3000+801.3</f>
        <v>19795.7</v>
      </c>
      <c r="L36" s="11">
        <f>9577.2+6083.7</f>
        <v>15660.900000000001</v>
      </c>
      <c r="M36" s="11">
        <f>105</f>
        <v>105</v>
      </c>
      <c r="N36" s="11">
        <f t="shared" si="15"/>
        <v>104239.98999999999</v>
      </c>
    </row>
    <row r="37" spans="1:14" ht="22.5" customHeight="1" thickBot="1" x14ac:dyDescent="0.3">
      <c r="A37" s="9" t="s">
        <v>23</v>
      </c>
      <c r="B37" s="10">
        <f t="shared" ref="B37:M37" si="21">SUM(B24:B36)</f>
        <v>25098.465100000001</v>
      </c>
      <c r="C37" s="10">
        <f t="shared" si="21"/>
        <v>24207.359100000001</v>
      </c>
      <c r="D37" s="10">
        <f t="shared" si="21"/>
        <v>24672.9732</v>
      </c>
      <c r="E37" s="10">
        <f t="shared" si="21"/>
        <v>23813.5458</v>
      </c>
      <c r="F37" s="10">
        <f t="shared" si="21"/>
        <v>23378.046000000002</v>
      </c>
      <c r="G37" s="10">
        <f t="shared" si="21"/>
        <v>23900.654900000001</v>
      </c>
      <c r="H37" s="10">
        <f t="shared" si="21"/>
        <v>28104.443300000003</v>
      </c>
      <c r="I37" s="10">
        <f t="shared" si="21"/>
        <v>26439.606829999997</v>
      </c>
      <c r="J37" s="10">
        <f t="shared" si="21"/>
        <v>86816.021500000003</v>
      </c>
      <c r="K37" s="10">
        <f t="shared" si="21"/>
        <v>45387.061499999996</v>
      </c>
      <c r="L37" s="10">
        <f t="shared" si="21"/>
        <v>51808.148400000005</v>
      </c>
      <c r="M37" s="10">
        <f t="shared" si="21"/>
        <v>31306.481869999996</v>
      </c>
      <c r="N37" s="10">
        <f>SUM(B37:M37)</f>
        <v>414932.80750000005</v>
      </c>
    </row>
    <row r="38" spans="1:14" ht="21" customHeight="1" thickBot="1" x14ac:dyDescent="0.3">
      <c r="A38" s="4" t="s">
        <v>5</v>
      </c>
      <c r="B38" s="18">
        <f t="shared" ref="B38:N38" si="22">B15-B37</f>
        <v>10026.974900000001</v>
      </c>
      <c r="C38" s="18">
        <f t="shared" si="22"/>
        <v>4547.8808999999965</v>
      </c>
      <c r="D38" s="18">
        <f t="shared" si="22"/>
        <v>11602.736799999999</v>
      </c>
      <c r="E38" s="18">
        <f t="shared" si="22"/>
        <v>314.58420000000115</v>
      </c>
      <c r="F38" s="18">
        <f t="shared" si="22"/>
        <v>1233.4239999999991</v>
      </c>
      <c r="G38" s="18">
        <f t="shared" si="22"/>
        <v>-1172.5548999999992</v>
      </c>
      <c r="H38" s="18">
        <f t="shared" si="22"/>
        <v>-4853.0633000000053</v>
      </c>
      <c r="I38" s="18">
        <f t="shared" si="22"/>
        <v>8963.3331699999981</v>
      </c>
      <c r="J38" s="18">
        <f t="shared" si="22"/>
        <v>-52152.701500000003</v>
      </c>
      <c r="K38" s="18">
        <f t="shared" si="22"/>
        <v>-18831.741499999996</v>
      </c>
      <c r="L38" s="18">
        <f t="shared" si="22"/>
        <v>-22746.598400000003</v>
      </c>
      <c r="M38" s="18">
        <f t="shared" si="22"/>
        <v>2947.9881299999979</v>
      </c>
      <c r="N38" s="11">
        <f t="shared" si="22"/>
        <v>-60119.737500000105</v>
      </c>
    </row>
    <row r="39" spans="1:14" ht="23.25" customHeight="1" thickBot="1" x14ac:dyDescent="0.3">
      <c r="A39" s="4" t="s">
        <v>7</v>
      </c>
      <c r="B39" s="14">
        <f t="shared" ref="B39:N39" si="23">B5+B38</f>
        <v>-236982.26509999999</v>
      </c>
      <c r="C39" s="14">
        <f t="shared" si="23"/>
        <v>-232434.3842</v>
      </c>
      <c r="D39" s="14">
        <f t="shared" si="23"/>
        <v>-220831.64740000002</v>
      </c>
      <c r="E39" s="14">
        <f t="shared" si="23"/>
        <v>-220517.0632</v>
      </c>
      <c r="F39" s="14">
        <f t="shared" si="23"/>
        <v>-219283.63920000001</v>
      </c>
      <c r="G39" s="14">
        <f t="shared" si="23"/>
        <v>-220456.19409999999</v>
      </c>
      <c r="H39" s="14">
        <f t="shared" si="23"/>
        <v>-225309.2574</v>
      </c>
      <c r="I39" s="14">
        <f t="shared" si="23"/>
        <v>-216345.92423</v>
      </c>
      <c r="J39" s="14">
        <f t="shared" si="23"/>
        <v>-268498.62573000003</v>
      </c>
      <c r="K39" s="14">
        <f t="shared" si="23"/>
        <v>-287330.36723000003</v>
      </c>
      <c r="L39" s="14">
        <f t="shared" si="23"/>
        <v>-310076.96563000005</v>
      </c>
      <c r="M39" s="14">
        <f t="shared" si="23"/>
        <v>-307128.97750000004</v>
      </c>
      <c r="N39" s="14">
        <f t="shared" si="23"/>
        <v>-307128.9775000001</v>
      </c>
    </row>
    <row r="40" spans="1:14" ht="27" customHeight="1" thickBot="1" x14ac:dyDescent="0.3">
      <c r="A40" s="15" t="s">
        <v>11</v>
      </c>
      <c r="B40" s="19">
        <f>B6+B15-B7</f>
        <v>-120480.82999999999</v>
      </c>
      <c r="C40" s="19">
        <f t="shared" ref="C40:N40" si="24">C6+C15-C7</f>
        <v>-125006.88999999998</v>
      </c>
      <c r="D40" s="19">
        <f t="shared" si="24"/>
        <v>-122012.47999999998</v>
      </c>
      <c r="E40" s="19">
        <f t="shared" si="24"/>
        <v>-131165.64999999997</v>
      </c>
      <c r="F40" s="19">
        <f t="shared" si="24"/>
        <v>-139835.47999999995</v>
      </c>
      <c r="G40" s="19">
        <f t="shared" si="24"/>
        <v>-150388.67999999993</v>
      </c>
      <c r="H40" s="19">
        <f t="shared" si="24"/>
        <v>-160418.59999999992</v>
      </c>
      <c r="I40" s="19">
        <f t="shared" si="24"/>
        <v>-158832.46999999991</v>
      </c>
      <c r="J40" s="19">
        <f t="shared" si="24"/>
        <v>-157450.4499999999</v>
      </c>
      <c r="K40" s="19">
        <f t="shared" si="24"/>
        <v>-164176.42999999988</v>
      </c>
      <c r="L40" s="19">
        <f t="shared" si="24"/>
        <v>-168396.17999999988</v>
      </c>
      <c r="M40" s="19">
        <f t="shared" si="24"/>
        <v>-179443.69999999987</v>
      </c>
      <c r="N40" s="19">
        <f t="shared" si="24"/>
        <v>-179443.69999999992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2024-03-04T02:15:31Z</cp:lastPrinted>
  <dcterms:created xsi:type="dcterms:W3CDTF">2011-06-06T03:25:48Z</dcterms:created>
  <dcterms:modified xsi:type="dcterms:W3CDTF">2024-03-04T02:35:55Z</dcterms:modified>
</cp:coreProperties>
</file>