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L36" i="1" l="1"/>
  <c r="M29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29" i="1" l="1"/>
  <c r="I29" i="1"/>
  <c r="H29" i="1"/>
  <c r="J36" i="1" l="1"/>
  <c r="I36" i="1" l="1"/>
  <c r="H33" i="1" l="1"/>
  <c r="I33" i="1"/>
  <c r="J33" i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8" i="1" l="1"/>
  <c r="I28" i="1"/>
  <c r="J28" i="1"/>
  <c r="H25" i="1"/>
  <c r="I25" i="1"/>
  <c r="J25" i="1"/>
  <c r="H24" i="1"/>
  <c r="I24" i="1"/>
  <c r="J24" i="1"/>
  <c r="E36" i="1" l="1"/>
  <c r="F36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3" i="1" l="1"/>
  <c r="F33" i="1"/>
  <c r="G33" i="1"/>
  <c r="E28" i="1"/>
  <c r="F28" i="1"/>
  <c r="G28" i="1"/>
  <c r="E25" i="1"/>
  <c r="F25" i="1"/>
  <c r="G25" i="1"/>
  <c r="E24" i="1"/>
  <c r="F24" i="1"/>
  <c r="G24" i="1"/>
  <c r="D27" i="1" l="1"/>
  <c r="D16" i="1"/>
  <c r="D26" i="1"/>
  <c r="D8" i="1"/>
  <c r="C36" i="1" l="1"/>
  <c r="C27" i="1" l="1"/>
  <c r="C16" i="1"/>
  <c r="C26" i="1"/>
  <c r="C8" i="1"/>
  <c r="B27" i="1" l="1"/>
  <c r="B16" i="1"/>
  <c r="B26" i="1"/>
  <c r="B8" i="1"/>
  <c r="C33" i="1" l="1"/>
  <c r="D33" i="1"/>
  <c r="C28" i="1"/>
  <c r="D28" i="1"/>
  <c r="C25" i="1"/>
  <c r="D25" i="1"/>
  <c r="C24" i="1"/>
  <c r="D24" i="1"/>
  <c r="B33" i="1"/>
  <c r="B28" i="1"/>
  <c r="B25" i="1"/>
  <c r="B24" i="1"/>
  <c r="N25" i="1" l="1"/>
  <c r="N26" i="1"/>
  <c r="N27" i="1"/>
  <c r="N28" i="1"/>
  <c r="N29" i="1"/>
  <c r="N30" i="1"/>
  <c r="N31" i="1"/>
  <c r="N32" i="1"/>
  <c r="N33" i="1"/>
  <c r="N34" i="1"/>
  <c r="N35" i="1"/>
  <c r="N36" i="1"/>
  <c r="N24" i="1"/>
  <c r="N6" i="1" l="1"/>
  <c r="N5" i="1"/>
  <c r="N8" i="1" l="1"/>
  <c r="N14" i="1"/>
  <c r="N13" i="1"/>
  <c r="N12" i="1"/>
  <c r="N11" i="1"/>
  <c r="N10" i="1"/>
  <c r="N9" i="1"/>
  <c r="N17" i="1" l="1"/>
  <c r="N18" i="1"/>
  <c r="N19" i="1"/>
  <c r="N20" i="1"/>
  <c r="N21" i="1"/>
  <c r="N22" i="1"/>
  <c r="N16" i="1"/>
  <c r="K15" i="1"/>
  <c r="L15" i="1"/>
  <c r="M15" i="1"/>
  <c r="K7" i="1"/>
  <c r="L7" i="1"/>
  <c r="M7" i="1"/>
  <c r="M37" i="1" l="1"/>
  <c r="M38" i="1" s="1"/>
  <c r="K37" i="1"/>
  <c r="L37" i="1" l="1"/>
  <c r="L38" i="1" s="1"/>
  <c r="K38" i="1"/>
  <c r="J7" i="1"/>
  <c r="H15" i="1"/>
  <c r="J15" i="1"/>
  <c r="I7" i="1"/>
  <c r="J37" i="1" l="1"/>
  <c r="J38" i="1" s="1"/>
  <c r="I15" i="1"/>
  <c r="H7" i="1"/>
  <c r="H37" i="1" l="1"/>
  <c r="H38" i="1" s="1"/>
  <c r="I37" i="1"/>
  <c r="E15" i="1"/>
  <c r="F15" i="1"/>
  <c r="G15" i="1"/>
  <c r="E7" i="1"/>
  <c r="F7" i="1"/>
  <c r="G7" i="1"/>
  <c r="D15" i="1"/>
  <c r="D37" i="1" s="1"/>
  <c r="D38" i="1" s="1"/>
  <c r="D7" i="1"/>
  <c r="C15" i="1"/>
  <c r="C37" i="1" s="1"/>
  <c r="C7" i="1"/>
  <c r="B15" i="1"/>
  <c r="B37" i="1" s="1"/>
  <c r="B7" i="1"/>
  <c r="G37" i="1" l="1"/>
  <c r="G38" i="1" s="1"/>
  <c r="N7" i="1"/>
  <c r="E37" i="1"/>
  <c r="E38" i="1" s="1"/>
  <c r="N15" i="1"/>
  <c r="I38" i="1"/>
  <c r="F37" i="1"/>
  <c r="F38" i="1" s="1"/>
  <c r="B40" i="1"/>
  <c r="C6" i="1" s="1"/>
  <c r="C40" i="1" s="1"/>
  <c r="N40" i="1" l="1"/>
  <c r="N37" i="1"/>
  <c r="C38" i="1"/>
  <c r="D6" i="1"/>
  <c r="D40" i="1" s="1"/>
  <c r="N38" i="1" l="1"/>
  <c r="N39" i="1" s="1"/>
  <c r="E6" i="1"/>
  <c r="E40" i="1" s="1"/>
  <c r="B38" i="1"/>
  <c r="B39" i="1" s="1"/>
  <c r="C5" i="1" s="1"/>
  <c r="C39" i="1" s="1"/>
  <c r="F6" i="1" l="1"/>
  <c r="D5" i="1"/>
  <c r="D39" i="1" s="1"/>
  <c r="F40" i="1" l="1"/>
  <c r="G6" i="1" s="1"/>
  <c r="G40" i="1" s="1"/>
  <c r="E5" i="1"/>
  <c r="H6" i="1" l="1"/>
  <c r="H40" i="1" s="1"/>
  <c r="I6" i="1" s="1"/>
  <c r="I40" i="1" s="1"/>
  <c r="J6" i="1" s="1"/>
  <c r="J40" i="1" s="1"/>
  <c r="E39" i="1"/>
  <c r="F5" i="1" s="1"/>
  <c r="F39" i="1" s="1"/>
  <c r="G5" i="1" s="1"/>
  <c r="G39" i="1" s="1"/>
  <c r="K6" i="1" l="1"/>
  <c r="K40" i="1" s="1"/>
  <c r="H5" i="1"/>
  <c r="H39" i="1" s="1"/>
  <c r="L6" i="1" l="1"/>
  <c r="L40" i="1" s="1"/>
  <c r="I5" i="1"/>
  <c r="I39" i="1" s="1"/>
  <c r="M6" i="1" l="1"/>
  <c r="M40" i="1" s="1"/>
  <c r="J5" i="1"/>
  <c r="J39" i="1" s="1"/>
  <c r="K5" i="1" l="1"/>
  <c r="K39" i="1" s="1"/>
  <c r="L5" i="1" l="1"/>
  <c r="L39" i="1" s="1"/>
  <c r="M5" i="1" l="1"/>
  <c r="M39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<sst xmlns="http://schemas.openxmlformats.org/spreadsheetml/2006/main" count="51" uniqueCount="43">
  <si>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</si>
  <si>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</si>
  <si>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</si>
  <si>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</si>
  <si>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</si>
  <si>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</si>
  <si>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</si>
  <si>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</si>
  <si>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</si>
  <si>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</si>
  <si>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</si>
  <si>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</si>
  <si>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</si>
  <si>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</si>
  <si>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</si>
  <si>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</si>
  <si>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</si>
  <si>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</si>
  <si>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</si>
  <si>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</si>
  <si>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</si>
  <si>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</si>
  <si>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</si>
  <si>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</si>
  <si>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</si>
  <si>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Содержание жилья и текущий ремонт,  ОПУ</t>
  </si>
  <si>
    <t xml:space="preserve">Содержание жилья и текущий ремонт,  ОПУ </t>
  </si>
  <si>
    <t>Тех.обслуживание ОДПУ</t>
  </si>
  <si>
    <t>Январь 2023г.</t>
  </si>
  <si>
    <t>Февраль 2023г.</t>
  </si>
  <si>
    <t>Март 2023г.</t>
  </si>
  <si>
    <t>Апрель 2023г.</t>
  </si>
  <si>
    <t>Май 2023г.</t>
  </si>
  <si>
    <t>Июнь 2023г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</si>
  <si>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</si>
  <si>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</si>
  <si>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</si>
  <si>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</si>
  <si>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</si>
  <si>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</si>
  <si>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</t>
  </si>
  <si>
    <t>Возмещение расходов совета МКД</t>
  </si>
  <si>
    <t xml:space="preserve">                 ОТЧЕТ по дому Матросова, 29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</si>
</sst>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4.33203125" customWidth="1"/>
    <col min="3" max="3" width="14.6640625" customWidth="1"/>
    <col min="4" max="5" width="13.44140625" customWidth="1"/>
    <col min="6" max="6" width="14.5546875" customWidth="1"/>
    <col min="7" max="7" width="14.109375" customWidth="1"/>
    <col min="8" max="8" width="13.88671875" customWidth="1"/>
    <col min="9" max="9" width="15.33203125" customWidth="1"/>
    <col min="10" max="13" width="14.5546875" customWidth="1"/>
    <col min="14" max="14" width="16.109375" customWidth="1"/>
    <col min="23" max="23" width="0" hidden="1" customWidth="1"/>
  </cols>
  <sheetData>
    <row r="1" spans="1:18" ht="20.25" customHeight="1" x14ac:dyDescent="0.35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15</v>
      </c>
      <c r="B5" s="8">
        <v>-16023.51</v>
      </c>
      <c r="C5" s="8">
        <f t="shared" ref="C5:D6" si="0">B39</f>
        <v>-2484.7698599999985</v>
      </c>
      <c r="D5" s="8">
        <f t="shared" si="0"/>
        <v>42.273980000003576</v>
      </c>
      <c r="E5" s="8">
        <f t="shared" ref="E5:E6" si="1">D39</f>
        <v>10300.682019999998</v>
      </c>
      <c r="F5" s="8">
        <f t="shared" ref="F5:F6" si="2">E39</f>
        <v>20739.3076</v>
      </c>
      <c r="G5" s="8">
        <f t="shared" ref="G5:G6" si="3">F39</f>
        <v>25464.568739999999</v>
      </c>
      <c r="H5" s="8">
        <f t="shared" ref="H5:H6" si="4">G39</f>
        <v>28424.376579999996</v>
      </c>
      <c r="I5" s="8">
        <f t="shared" ref="I5:I6" si="5">H39</f>
        <v>34042.592820000005</v>
      </c>
      <c r="J5" s="8">
        <f t="shared" ref="J5:J6" si="6">I39</f>
        <v>31546.224000000002</v>
      </c>
      <c r="K5" s="8">
        <f t="shared" ref="K5:K6" si="7">J39</f>
        <v>28774.495790000004</v>
      </c>
      <c r="L5" s="8">
        <f t="shared" ref="L5:L6" si="8">K39</f>
        <v>41422.607340000017</v>
      </c>
      <c r="M5" s="8">
        <f t="shared" ref="M5:M6" si="9">L39</f>
        <v>43314.289020000011</v>
      </c>
      <c r="N5" s="8">
        <f>B5</f>
        <v>-16023.51</v>
      </c>
    </row>
    <row r="6" spans="1:18" ht="21" customHeight="1" thickBot="1" x14ac:dyDescent="0.3">
      <c r="A6" s="7" t="s">
        <v>13</v>
      </c>
      <c r="B6" s="8">
        <v>-105134.44</v>
      </c>
      <c r="C6" s="8">
        <f t="shared" si="0"/>
        <v>-99765.08</v>
      </c>
      <c r="D6" s="8">
        <f t="shared" si="0"/>
        <v>-106658.46</v>
      </c>
      <c r="E6" s="8">
        <f t="shared" si="1"/>
        <v>-104127.81000000003</v>
      </c>
      <c r="F6" s="8">
        <f t="shared" si="2"/>
        <v>-101333.90000000002</v>
      </c>
      <c r="G6" s="8">
        <f t="shared" si="3"/>
        <v>-102995.24000000002</v>
      </c>
      <c r="H6" s="8">
        <f t="shared" si="4"/>
        <v>-112903.36000000002</v>
      </c>
      <c r="I6" s="8">
        <f t="shared" si="5"/>
        <v>-116882.87</v>
      </c>
      <c r="J6" s="8">
        <f t="shared" si="6"/>
        <v>-118622.74000000002</v>
      </c>
      <c r="K6" s="8">
        <f t="shared" si="7"/>
        <v>-123443.68000000002</v>
      </c>
      <c r="L6" s="8">
        <f t="shared" si="8"/>
        <v>-121357.08000000003</v>
      </c>
      <c r="M6" s="8">
        <f t="shared" si="9"/>
        <v>-127565.23000000004</v>
      </c>
      <c r="N6" s="8">
        <f>B6</f>
        <v>-105134.44</v>
      </c>
    </row>
    <row r="7" spans="1:18" ht="20.25" customHeight="1" thickBot="1" x14ac:dyDescent="0.3">
      <c r="A7" s="9" t="s">
        <v>12</v>
      </c>
      <c r="B7" s="10">
        <f>SUM(B8:B14)</f>
        <v>35243.019999999997</v>
      </c>
      <c r="C7" s="10">
        <f>SUM(C8:C14)</f>
        <v>36747.520000000004</v>
      </c>
      <c r="D7" s="10">
        <f>SUM(D8:D14)</f>
        <v>35640.820000000007</v>
      </c>
      <c r="E7" s="10">
        <f t="shared" ref="E7:M7" si="10">SUM(E8:E14)</f>
        <v>37742.04</v>
      </c>
      <c r="F7" s="10">
        <f t="shared" si="10"/>
        <v>35243.019999999997</v>
      </c>
      <c r="G7" s="10">
        <f t="shared" si="10"/>
        <v>37736.920000000006</v>
      </c>
      <c r="H7" s="10">
        <f t="shared" si="10"/>
        <v>35243.019999999997</v>
      </c>
      <c r="I7" s="10">
        <f t="shared" si="10"/>
        <v>35864.640000000007</v>
      </c>
      <c r="J7" s="10">
        <f t="shared" si="10"/>
        <v>35942.970000000008</v>
      </c>
      <c r="K7" s="10">
        <f t="shared" si="10"/>
        <v>36859.650000000009</v>
      </c>
      <c r="L7" s="10">
        <f t="shared" si="10"/>
        <v>35708.94</v>
      </c>
      <c r="M7" s="10">
        <f t="shared" si="10"/>
        <v>35428.450000000004</v>
      </c>
      <c r="N7" s="10">
        <f>SUM(B7:M7)</f>
        <v>433401.01000000007</v>
      </c>
    </row>
    <row r="8" spans="1:18" ht="24.75" customHeight="1" thickBot="1" x14ac:dyDescent="0.3">
      <c r="A8" s="4" t="s">
        <v>25</v>
      </c>
      <c r="B8" s="11">
        <f t="shared" ref="B8:G8" si="11">31051.62+1470.62</f>
        <v>32522.239999999998</v>
      </c>
      <c r="C8" s="11">
        <f t="shared" si="11"/>
        <v>32522.239999999998</v>
      </c>
      <c r="D8" s="11">
        <f t="shared" si="11"/>
        <v>32522.239999999998</v>
      </c>
      <c r="E8" s="11">
        <f t="shared" si="11"/>
        <v>32522.239999999998</v>
      </c>
      <c r="F8" s="11">
        <f t="shared" si="11"/>
        <v>32522.239999999998</v>
      </c>
      <c r="G8" s="11">
        <f t="shared" si="11"/>
        <v>32522.239999999998</v>
      </c>
      <c r="H8" s="11">
        <f t="shared" ref="H8:M8" si="12">31051.62+1470.62</f>
        <v>32522.239999999998</v>
      </c>
      <c r="I8" s="11">
        <f t="shared" si="12"/>
        <v>32522.239999999998</v>
      </c>
      <c r="J8" s="11">
        <f t="shared" si="12"/>
        <v>32522.239999999998</v>
      </c>
      <c r="K8" s="11">
        <f t="shared" si="12"/>
        <v>32522.239999999998</v>
      </c>
      <c r="L8" s="11">
        <f t="shared" si="12"/>
        <v>32522.239999999998</v>
      </c>
      <c r="M8" s="11">
        <f t="shared" si="12"/>
        <v>32522.239999999998</v>
      </c>
      <c r="N8" s="11">
        <f t="shared" ref="N8:N16" si="13">SUM(B8:M8)</f>
        <v>390266.87999999995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621.62</v>
      </c>
      <c r="J9" s="11">
        <v>6.4</v>
      </c>
      <c r="K9" s="11">
        <v>0</v>
      </c>
      <c r="L9" s="11">
        <v>0</v>
      </c>
      <c r="M9" s="11">
        <v>0</v>
      </c>
      <c r="N9" s="11">
        <f t="shared" si="13"/>
        <v>628.02</v>
      </c>
    </row>
    <row r="10" spans="1:18" ht="24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173.33</v>
      </c>
      <c r="K10" s="11">
        <v>173.33</v>
      </c>
      <c r="L10" s="11">
        <v>114.02</v>
      </c>
      <c r="M10" s="11">
        <v>114.02</v>
      </c>
      <c r="N10" s="11">
        <f t="shared" si="13"/>
        <v>574.70000000000005</v>
      </c>
    </row>
    <row r="11" spans="1:18" ht="24.75" customHeight="1" thickBot="1" x14ac:dyDescent="0.3">
      <c r="A11" s="4" t="s">
        <v>18</v>
      </c>
      <c r="B11" s="11">
        <v>0</v>
      </c>
      <c r="C11" s="11">
        <v>1504.5</v>
      </c>
      <c r="D11" s="11">
        <v>397.8</v>
      </c>
      <c r="E11" s="11">
        <v>2499.02</v>
      </c>
      <c r="F11" s="11">
        <v>0</v>
      </c>
      <c r="G11" s="11">
        <v>2493.9</v>
      </c>
      <c r="H11" s="11">
        <v>0</v>
      </c>
      <c r="I11" s="11">
        <v>0</v>
      </c>
      <c r="J11" s="11">
        <v>520.22</v>
      </c>
      <c r="K11" s="11">
        <v>1443.3</v>
      </c>
      <c r="L11" s="11">
        <v>351.9</v>
      </c>
      <c r="M11" s="11">
        <v>71.41</v>
      </c>
      <c r="N11" s="11">
        <f t="shared" si="13"/>
        <v>9282.0499999999993</v>
      </c>
    </row>
    <row r="12" spans="1:18" ht="24.75" customHeight="1" thickBot="1" x14ac:dyDescent="0.3">
      <c r="A12" s="4" t="s">
        <v>24</v>
      </c>
      <c r="B12" s="11">
        <v>219.98</v>
      </c>
      <c r="C12" s="11">
        <v>219.98</v>
      </c>
      <c r="D12" s="11">
        <v>219.98</v>
      </c>
      <c r="E12" s="11">
        <v>219.98</v>
      </c>
      <c r="F12" s="11">
        <v>219.98</v>
      </c>
      <c r="G12" s="11">
        <v>219.98</v>
      </c>
      <c r="H12" s="11">
        <v>219.98</v>
      </c>
      <c r="I12" s="11">
        <v>219.98</v>
      </c>
      <c r="J12" s="11">
        <v>219.98</v>
      </c>
      <c r="K12" s="11">
        <v>219.98</v>
      </c>
      <c r="L12" s="11">
        <v>219.98</v>
      </c>
      <c r="M12" s="11">
        <v>219.98</v>
      </c>
      <c r="N12" s="11">
        <f t="shared" si="13"/>
        <v>2639.7599999999998</v>
      </c>
    </row>
    <row r="13" spans="1:18" ht="24.75" customHeight="1" thickBot="1" x14ac:dyDescent="0.3">
      <c r="A13" s="4" t="s">
        <v>41</v>
      </c>
      <c r="B13" s="11">
        <v>1900.8</v>
      </c>
      <c r="C13" s="11">
        <v>1900.8</v>
      </c>
      <c r="D13" s="11">
        <v>1900.8</v>
      </c>
      <c r="E13" s="11">
        <v>1900.8</v>
      </c>
      <c r="F13" s="11">
        <v>1900.8</v>
      </c>
      <c r="G13" s="11">
        <v>1900.8</v>
      </c>
      <c r="H13" s="11">
        <v>1900.8</v>
      </c>
      <c r="I13" s="11">
        <v>1900.8</v>
      </c>
      <c r="J13" s="11">
        <v>1900.8</v>
      </c>
      <c r="K13" s="11">
        <v>1900.8</v>
      </c>
      <c r="L13" s="11">
        <v>1900.8</v>
      </c>
      <c r="M13" s="11">
        <v>1900.8</v>
      </c>
      <c r="N13" s="11">
        <f t="shared" si="13"/>
        <v>22809.599999999995</v>
      </c>
    </row>
    <row r="14" spans="1:18" ht="24.75" customHeight="1" thickBot="1" x14ac:dyDescent="0.3">
      <c r="A14" s="4" t="s">
        <v>14</v>
      </c>
      <c r="B14" s="11">
        <v>600</v>
      </c>
      <c r="C14" s="11">
        <v>600</v>
      </c>
      <c r="D14" s="11">
        <v>600</v>
      </c>
      <c r="E14" s="11">
        <v>600</v>
      </c>
      <c r="F14" s="11">
        <v>600</v>
      </c>
      <c r="G14" s="11">
        <v>600</v>
      </c>
      <c r="H14" s="11">
        <v>600</v>
      </c>
      <c r="I14" s="11">
        <v>600</v>
      </c>
      <c r="J14" s="11">
        <v>600</v>
      </c>
      <c r="K14" s="11">
        <v>600</v>
      </c>
      <c r="L14" s="11">
        <v>600</v>
      </c>
      <c r="M14" s="11">
        <v>600</v>
      </c>
      <c r="N14" s="11">
        <f t="shared" si="13"/>
        <v>7200</v>
      </c>
    </row>
    <row r="15" spans="1:18" ht="20.25" customHeight="1" thickBot="1" x14ac:dyDescent="0.3">
      <c r="A15" s="12" t="s">
        <v>8</v>
      </c>
      <c r="B15" s="13">
        <f>SUM(B16:B22)</f>
        <v>40612.379999999997</v>
      </c>
      <c r="C15" s="13">
        <f>SUM(C16:C22)</f>
        <v>29854.14</v>
      </c>
      <c r="D15" s="13">
        <f>SUM(D16:D22)</f>
        <v>38171.469999999994</v>
      </c>
      <c r="E15" s="13">
        <f t="shared" ref="E15:M15" si="14">SUM(E16:E22)</f>
        <v>40535.949999999997</v>
      </c>
      <c r="F15" s="13">
        <f t="shared" si="14"/>
        <v>33581.68</v>
      </c>
      <c r="G15" s="13">
        <f t="shared" si="14"/>
        <v>27828.799999999999</v>
      </c>
      <c r="H15" s="13">
        <f t="shared" si="14"/>
        <v>31263.510000000006</v>
      </c>
      <c r="I15" s="13">
        <f t="shared" si="14"/>
        <v>34124.769999999997</v>
      </c>
      <c r="J15" s="13">
        <f t="shared" si="14"/>
        <v>31122.030000000002</v>
      </c>
      <c r="K15" s="13">
        <f t="shared" si="14"/>
        <v>38946.250000000007</v>
      </c>
      <c r="L15" s="13">
        <f t="shared" si="14"/>
        <v>29500.79</v>
      </c>
      <c r="M15" s="13">
        <f t="shared" si="14"/>
        <v>34877.879999999997</v>
      </c>
      <c r="N15" s="13">
        <f>SUM(B15:M15)</f>
        <v>410419.65</v>
      </c>
    </row>
    <row r="16" spans="1:18" ht="24" customHeight="1" thickBot="1" x14ac:dyDescent="0.3">
      <c r="A16" s="4" t="s">
        <v>26</v>
      </c>
      <c r="B16" s="11">
        <f>35647.88+1828.34</f>
        <v>37476.219999999994</v>
      </c>
      <c r="C16" s="11">
        <f>24440.73+1158.02</f>
        <v>25598.75</v>
      </c>
      <c r="D16" s="11">
        <f>30732.57+1479.76</f>
        <v>32212.329999999998</v>
      </c>
      <c r="E16" s="11">
        <f>33095.25+1487.3</f>
        <v>34582.550000000003</v>
      </c>
      <c r="F16" s="11">
        <f>27877.83+1304.64</f>
        <v>29182.47</v>
      </c>
      <c r="G16" s="11">
        <f>23924.41+1116.38</f>
        <v>25040.79</v>
      </c>
      <c r="H16" s="11">
        <f>25903.29+1255.9</f>
        <v>27159.190000000002</v>
      </c>
      <c r="I16" s="11">
        <f>29900.34+1486.41</f>
        <v>31386.75</v>
      </c>
      <c r="J16" s="11">
        <f>27207.38+1230.81</f>
        <v>28438.190000000002</v>
      </c>
      <c r="K16" s="11">
        <f>33856.3+1615.96</f>
        <v>35472.26</v>
      </c>
      <c r="L16" s="11">
        <f>25061.16+1192.81</f>
        <v>26253.97</v>
      </c>
      <c r="M16" s="11">
        <f>28255.71+2714.04</f>
        <v>30969.75</v>
      </c>
      <c r="N16" s="11">
        <f t="shared" si="13"/>
        <v>363773.22</v>
      </c>
    </row>
    <row r="17" spans="1:15" ht="26.25" customHeight="1" thickBot="1" x14ac:dyDescent="0.3">
      <c r="A17" s="4" t="s">
        <v>16</v>
      </c>
      <c r="B17" s="11">
        <v>3.65</v>
      </c>
      <c r="C17" s="11">
        <v>0</v>
      </c>
      <c r="D17" s="11">
        <v>0</v>
      </c>
      <c r="E17" s="11">
        <v>16.78</v>
      </c>
      <c r="F17" s="11">
        <v>0</v>
      </c>
      <c r="G17" s="11">
        <v>0</v>
      </c>
      <c r="H17" s="11">
        <v>0</v>
      </c>
      <c r="I17" s="11">
        <v>34.1</v>
      </c>
      <c r="J17" s="11">
        <v>475.94</v>
      </c>
      <c r="K17" s="11">
        <v>38.409999999999997</v>
      </c>
      <c r="L17" s="11">
        <v>0</v>
      </c>
      <c r="M17" s="11">
        <v>0</v>
      </c>
      <c r="N17" s="11">
        <f t="shared" ref="N17:N22" si="15">SUM(B17:M17)</f>
        <v>568.88</v>
      </c>
    </row>
    <row r="18" spans="1:15" ht="26.25" customHeight="1" thickBot="1" x14ac:dyDescent="0.3">
      <c r="A18" s="4" t="s">
        <v>17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 t="shared" si="15"/>
        <v>0</v>
      </c>
    </row>
    <row r="19" spans="1:15" ht="26.25" customHeight="1" thickBot="1" x14ac:dyDescent="0.3">
      <c r="A19" s="4" t="s">
        <v>18</v>
      </c>
      <c r="B19" s="11">
        <v>221.35</v>
      </c>
      <c r="C19" s="11">
        <v>0</v>
      </c>
      <c r="D19" s="11">
        <v>1268.1099999999999</v>
      </c>
      <c r="E19" s="11">
        <v>478.17</v>
      </c>
      <c r="F19" s="11">
        <v>2112.1</v>
      </c>
      <c r="G19" s="11">
        <v>0</v>
      </c>
      <c r="H19" s="11">
        <v>1890.13</v>
      </c>
      <c r="I19" s="11">
        <v>204.51</v>
      </c>
      <c r="J19" s="11">
        <v>47</v>
      </c>
      <c r="K19" s="11">
        <v>720.69</v>
      </c>
      <c r="L19" s="11">
        <v>1141.6199999999999</v>
      </c>
      <c r="M19" s="11">
        <v>377.89</v>
      </c>
      <c r="N19" s="11">
        <f t="shared" si="15"/>
        <v>8461.57</v>
      </c>
    </row>
    <row r="20" spans="1:15" ht="26.25" customHeight="1" thickBot="1" x14ac:dyDescent="0.3">
      <c r="A20" s="4" t="s">
        <v>24</v>
      </c>
      <c r="B20" s="11">
        <v>239.98</v>
      </c>
      <c r="C20" s="11">
        <v>177.77</v>
      </c>
      <c r="D20" s="11">
        <v>216.63</v>
      </c>
      <c r="E20" s="11">
        <v>232.96</v>
      </c>
      <c r="F20" s="11">
        <v>197.51</v>
      </c>
      <c r="G20" s="11">
        <v>162.41</v>
      </c>
      <c r="H20" s="11">
        <v>190.58</v>
      </c>
      <c r="I20" s="11">
        <v>211.82</v>
      </c>
      <c r="J20" s="11">
        <v>185.66</v>
      </c>
      <c r="K20" s="11">
        <v>246.93</v>
      </c>
      <c r="L20" s="11">
        <v>174</v>
      </c>
      <c r="M20" s="11">
        <v>196.64</v>
      </c>
      <c r="N20" s="11">
        <f t="shared" si="15"/>
        <v>2432.89</v>
      </c>
    </row>
    <row r="21" spans="1:15" ht="26.25" customHeight="1" thickBot="1" x14ac:dyDescent="0.3">
      <c r="A21" s="4" t="s">
        <v>41</v>
      </c>
      <c r="B21" s="11">
        <v>2271.1799999999998</v>
      </c>
      <c r="C21" s="11">
        <v>1477.62</v>
      </c>
      <c r="D21" s="11">
        <v>1874.4</v>
      </c>
      <c r="E21" s="11">
        <v>2425.4899999999998</v>
      </c>
      <c r="F21" s="11">
        <v>1689.6</v>
      </c>
      <c r="G21" s="11">
        <v>1425.6</v>
      </c>
      <c r="H21" s="11">
        <v>1623.61</v>
      </c>
      <c r="I21" s="11">
        <v>1887.59</v>
      </c>
      <c r="J21" s="11">
        <v>1575.24</v>
      </c>
      <c r="K21" s="11">
        <v>2067.96</v>
      </c>
      <c r="L21" s="11">
        <v>1531.2</v>
      </c>
      <c r="M21" s="11">
        <v>2933.6</v>
      </c>
      <c r="N21" s="11">
        <f t="shared" si="15"/>
        <v>22783.09</v>
      </c>
    </row>
    <row r="22" spans="1:15" ht="26.25" customHeight="1" thickBot="1" x14ac:dyDescent="0.3">
      <c r="A22" s="4" t="s">
        <v>14</v>
      </c>
      <c r="B22" s="14">
        <v>400</v>
      </c>
      <c r="C22" s="14">
        <v>2600</v>
      </c>
      <c r="D22" s="14">
        <v>2600</v>
      </c>
      <c r="E22" s="14">
        <v>2800</v>
      </c>
      <c r="F22" s="14">
        <v>400</v>
      </c>
      <c r="G22" s="14">
        <v>1200</v>
      </c>
      <c r="H22" s="14">
        <v>400</v>
      </c>
      <c r="I22" s="14">
        <v>400</v>
      </c>
      <c r="J22" s="14">
        <v>400</v>
      </c>
      <c r="K22" s="14">
        <v>400</v>
      </c>
      <c r="L22" s="14">
        <v>400</v>
      </c>
      <c r="M22" s="14">
        <v>400</v>
      </c>
      <c r="N22" s="11">
        <f t="shared" si="15"/>
        <v>12400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1531.9*0.6</f>
        <v>919.14</v>
      </c>
      <c r="C24" s="11">
        <f t="shared" ref="C24:M24" si="16">1531.9*0.6</f>
        <v>919.14</v>
      </c>
      <c r="D24" s="11">
        <f t="shared" si="16"/>
        <v>919.14</v>
      </c>
      <c r="E24" s="11">
        <f t="shared" si="16"/>
        <v>919.14</v>
      </c>
      <c r="F24" s="11">
        <f t="shared" si="16"/>
        <v>919.14</v>
      </c>
      <c r="G24" s="11">
        <f t="shared" si="16"/>
        <v>919.14</v>
      </c>
      <c r="H24" s="11">
        <f t="shared" si="16"/>
        <v>919.14</v>
      </c>
      <c r="I24" s="11">
        <f t="shared" si="16"/>
        <v>919.14</v>
      </c>
      <c r="J24" s="11">
        <f t="shared" si="16"/>
        <v>919.14</v>
      </c>
      <c r="K24" s="11">
        <f t="shared" si="16"/>
        <v>919.14</v>
      </c>
      <c r="L24" s="11">
        <f t="shared" si="16"/>
        <v>919.14</v>
      </c>
      <c r="M24" s="11">
        <f t="shared" si="16"/>
        <v>919.14</v>
      </c>
      <c r="N24" s="11">
        <f>SUM(B24:M24)</f>
        <v>11029.679999999998</v>
      </c>
    </row>
    <row r="25" spans="1:15" ht="22.5" customHeight="1" thickBot="1" x14ac:dyDescent="0.3">
      <c r="A25" s="4" t="s">
        <v>2</v>
      </c>
      <c r="B25" s="11">
        <f t="shared" ref="B25:M25" si="17">1531.9*0.17</f>
        <v>260.42300000000006</v>
      </c>
      <c r="C25" s="11">
        <f t="shared" si="17"/>
        <v>260.42300000000006</v>
      </c>
      <c r="D25" s="11">
        <f t="shared" si="17"/>
        <v>260.42300000000006</v>
      </c>
      <c r="E25" s="11">
        <f t="shared" si="17"/>
        <v>260.42300000000006</v>
      </c>
      <c r="F25" s="11">
        <f t="shared" si="17"/>
        <v>260.42300000000006</v>
      </c>
      <c r="G25" s="11">
        <f t="shared" si="17"/>
        <v>260.42300000000006</v>
      </c>
      <c r="H25" s="11">
        <f t="shared" si="17"/>
        <v>260.42300000000006</v>
      </c>
      <c r="I25" s="11">
        <f t="shared" si="17"/>
        <v>260.42300000000006</v>
      </c>
      <c r="J25" s="11">
        <f t="shared" si="17"/>
        <v>260.42300000000006</v>
      </c>
      <c r="K25" s="11">
        <f t="shared" si="17"/>
        <v>260.42300000000006</v>
      </c>
      <c r="L25" s="11">
        <f t="shared" si="17"/>
        <v>260.42300000000006</v>
      </c>
      <c r="M25" s="11">
        <f t="shared" si="17"/>
        <v>260.42300000000006</v>
      </c>
      <c r="N25" s="11">
        <f t="shared" ref="N25:N36" si="18">SUM(B25:M25)</f>
        <v>3125.0760000000014</v>
      </c>
    </row>
    <row r="26" spans="1:15" ht="21" customHeight="1" thickBot="1" x14ac:dyDescent="0.3">
      <c r="A26" s="4" t="s">
        <v>3</v>
      </c>
      <c r="B26" s="11">
        <f>34643.02*2.3%</f>
        <v>796.78945999999996</v>
      </c>
      <c r="C26" s="11">
        <f>36147.52*2.3%</f>
        <v>831.3929599999999</v>
      </c>
      <c r="D26" s="11">
        <f>35040.82*2.3%</f>
        <v>805.93885999999998</v>
      </c>
      <c r="E26" s="11">
        <f>37142.04*2.3%</f>
        <v>854.26692000000003</v>
      </c>
      <c r="F26" s="11">
        <f>34643.02*2.3%</f>
        <v>796.78945999999996</v>
      </c>
      <c r="G26" s="11">
        <f>37136.92*2.3%</f>
        <v>854.14915999999994</v>
      </c>
      <c r="H26" s="11">
        <f>34643.02*2.3%</f>
        <v>796.78945999999996</v>
      </c>
      <c r="I26" s="11">
        <f>35264.64*2.3%</f>
        <v>811.08672000000001</v>
      </c>
      <c r="J26" s="11">
        <f>35342.97*2.3%</f>
        <v>812.88831000000005</v>
      </c>
      <c r="K26" s="11">
        <f>36259.65*2.3%</f>
        <v>833.97194999999999</v>
      </c>
      <c r="L26" s="11">
        <f>35108.94*2.3%</f>
        <v>807.50562000000002</v>
      </c>
      <c r="M26" s="11">
        <f>34828.45*2.3%</f>
        <v>801.05434999999989</v>
      </c>
      <c r="N26" s="11">
        <f t="shared" si="18"/>
        <v>9802.6232300000011</v>
      </c>
    </row>
    <row r="27" spans="1:15" ht="23.25" customHeight="1" thickBot="1" x14ac:dyDescent="0.3">
      <c r="A27" s="4" t="s">
        <v>4</v>
      </c>
      <c r="B27" s="11">
        <f>40212.38*3%</f>
        <v>1206.3713999999998</v>
      </c>
      <c r="C27" s="11">
        <f>27254.14*3%</f>
        <v>817.62419999999997</v>
      </c>
      <c r="D27" s="11">
        <f>35571.47*3%</f>
        <v>1067.1441</v>
      </c>
      <c r="E27" s="11">
        <f>37735.95*3%</f>
        <v>1132.0784999999998</v>
      </c>
      <c r="F27" s="11">
        <f>33181.68*3%</f>
        <v>995.45039999999995</v>
      </c>
      <c r="G27" s="11">
        <f>26628.8*3%</f>
        <v>798.86399999999992</v>
      </c>
      <c r="H27" s="11">
        <f>30863.51*3%</f>
        <v>925.9052999999999</v>
      </c>
      <c r="I27" s="11">
        <f>33724.77*3%</f>
        <v>1011.7430999999999</v>
      </c>
      <c r="J27" s="11">
        <f>30722.03*3%</f>
        <v>921.66089999999997</v>
      </c>
      <c r="K27" s="11">
        <f>38546.25*3%</f>
        <v>1156.3875</v>
      </c>
      <c r="L27" s="11">
        <f>29100.79*3%</f>
        <v>873.02369999999996</v>
      </c>
      <c r="M27" s="11">
        <f>34477.88*3%</f>
        <v>1034.3363999999999</v>
      </c>
      <c r="N27" s="11">
        <f t="shared" si="18"/>
        <v>11940.5895</v>
      </c>
    </row>
    <row r="28" spans="1:15" ht="23.25" customHeight="1" thickBot="1" x14ac:dyDescent="0.3">
      <c r="A28" s="4" t="s">
        <v>9</v>
      </c>
      <c r="B28" s="11">
        <f t="shared" ref="B28:M28" si="19">1531.9*9.7</f>
        <v>14859.43</v>
      </c>
      <c r="C28" s="11">
        <f t="shared" si="19"/>
        <v>14859.43</v>
      </c>
      <c r="D28" s="11">
        <f t="shared" si="19"/>
        <v>14859.43</v>
      </c>
      <c r="E28" s="11">
        <f t="shared" si="19"/>
        <v>14859.43</v>
      </c>
      <c r="F28" s="11">
        <f t="shared" si="19"/>
        <v>14859.43</v>
      </c>
      <c r="G28" s="11">
        <f t="shared" si="19"/>
        <v>14859.43</v>
      </c>
      <c r="H28" s="11">
        <f t="shared" si="19"/>
        <v>14859.43</v>
      </c>
      <c r="I28" s="11">
        <f t="shared" si="19"/>
        <v>14859.43</v>
      </c>
      <c r="J28" s="11">
        <f t="shared" si="19"/>
        <v>14859.43</v>
      </c>
      <c r="K28" s="11">
        <f t="shared" si="19"/>
        <v>14859.43</v>
      </c>
      <c r="L28" s="11">
        <f t="shared" si="19"/>
        <v>14859.43</v>
      </c>
      <c r="M28" s="11">
        <f t="shared" si="19"/>
        <v>14859.43</v>
      </c>
      <c r="N28" s="11">
        <f t="shared" si="18"/>
        <v>178313.15999999995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f>551.46+70.16</f>
        <v>621.62</v>
      </c>
      <c r="I29" s="11">
        <f>6.44+0.79</f>
        <v>7.23</v>
      </c>
      <c r="J29" s="11">
        <f>0+0.03</f>
        <v>0.03</v>
      </c>
      <c r="K29" s="11">
        <v>0</v>
      </c>
      <c r="L29" s="11">
        <v>0</v>
      </c>
      <c r="M29" s="11">
        <f>919.1+14.44</f>
        <v>933.54000000000008</v>
      </c>
      <c r="N29" s="11">
        <f t="shared" si="18"/>
        <v>1562.42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259.89999999999998</v>
      </c>
      <c r="J30" s="11">
        <v>259.89999999999998</v>
      </c>
      <c r="K30" s="11">
        <v>259.89999999999998</v>
      </c>
      <c r="L30" s="11">
        <v>259.89999999999998</v>
      </c>
      <c r="M30" s="11">
        <v>259.89999999999998</v>
      </c>
      <c r="N30" s="11">
        <f t="shared" si="18"/>
        <v>1299.5</v>
      </c>
    </row>
    <row r="31" spans="1:15" ht="26.25" customHeight="1" thickBot="1" x14ac:dyDescent="0.3">
      <c r="A31" s="4" t="s">
        <v>21</v>
      </c>
      <c r="B31" s="11">
        <v>1504.5</v>
      </c>
      <c r="C31" s="11">
        <v>397.8</v>
      </c>
      <c r="D31" s="11">
        <v>2499</v>
      </c>
      <c r="E31" s="11">
        <v>0</v>
      </c>
      <c r="F31" s="11">
        <v>2493.9</v>
      </c>
      <c r="G31" s="11">
        <v>0</v>
      </c>
      <c r="H31" s="11">
        <v>0</v>
      </c>
      <c r="I31" s="11">
        <v>520.20000000000005</v>
      </c>
      <c r="J31" s="11">
        <v>1443.3</v>
      </c>
      <c r="K31" s="11">
        <v>351.9</v>
      </c>
      <c r="L31" s="11">
        <v>71.400000000000006</v>
      </c>
      <c r="M31" s="11">
        <v>1739.1</v>
      </c>
      <c r="N31" s="11">
        <f t="shared" si="18"/>
        <v>11021.1</v>
      </c>
    </row>
    <row r="32" spans="1:15" ht="26.25" customHeight="1" thickBot="1" x14ac:dyDescent="0.3">
      <c r="A32" s="4" t="s">
        <v>24</v>
      </c>
      <c r="B32" s="11">
        <v>220.01</v>
      </c>
      <c r="C32" s="11">
        <v>220.01</v>
      </c>
      <c r="D32" s="11">
        <v>220.01</v>
      </c>
      <c r="E32" s="11">
        <v>220.01</v>
      </c>
      <c r="F32" s="11">
        <v>220.01</v>
      </c>
      <c r="G32" s="11">
        <v>220.01</v>
      </c>
      <c r="H32" s="11">
        <v>220.01</v>
      </c>
      <c r="I32" s="11">
        <v>220.01</v>
      </c>
      <c r="J32" s="11">
        <v>220.01</v>
      </c>
      <c r="K32" s="11">
        <v>220.01</v>
      </c>
      <c r="L32" s="11">
        <v>220.01</v>
      </c>
      <c r="M32" s="11">
        <v>220.01</v>
      </c>
      <c r="N32" s="11">
        <f t="shared" si="18"/>
        <v>2640.12</v>
      </c>
    </row>
    <row r="33" spans="1:14" ht="22.5" customHeight="1" thickBot="1" x14ac:dyDescent="0.3">
      <c r="A33" s="4" t="s">
        <v>6</v>
      </c>
      <c r="B33" s="20">
        <f t="shared" ref="B33:M33" si="20">1531.9*3.04</f>
        <v>4656.9760000000006</v>
      </c>
      <c r="C33" s="20">
        <f t="shared" si="20"/>
        <v>4656.9760000000006</v>
      </c>
      <c r="D33" s="20">
        <f t="shared" si="20"/>
        <v>4656.9760000000006</v>
      </c>
      <c r="E33" s="20">
        <f t="shared" si="20"/>
        <v>4656.9760000000006</v>
      </c>
      <c r="F33" s="20">
        <f t="shared" si="20"/>
        <v>4656.9760000000006</v>
      </c>
      <c r="G33" s="20">
        <f t="shared" si="20"/>
        <v>4656.9760000000006</v>
      </c>
      <c r="H33" s="20">
        <f t="shared" si="20"/>
        <v>4656.9760000000006</v>
      </c>
      <c r="I33" s="20">
        <f t="shared" si="20"/>
        <v>4656.9760000000006</v>
      </c>
      <c r="J33" s="20">
        <f t="shared" si="20"/>
        <v>4656.9760000000006</v>
      </c>
      <c r="K33" s="20">
        <f t="shared" si="20"/>
        <v>4656.9760000000006</v>
      </c>
      <c r="L33" s="20">
        <f t="shared" si="20"/>
        <v>4656.9760000000006</v>
      </c>
      <c r="M33" s="20">
        <f t="shared" si="20"/>
        <v>4656.9760000000006</v>
      </c>
      <c r="N33" s="11">
        <f t="shared" si="18"/>
        <v>55883.712000000021</v>
      </c>
    </row>
    <row r="34" spans="1:14" ht="22.5" customHeight="1" thickBot="1" x14ac:dyDescent="0.3">
      <c r="A34" s="4" t="s">
        <v>27</v>
      </c>
      <c r="B34" s="11">
        <v>900</v>
      </c>
      <c r="C34" s="11">
        <v>900</v>
      </c>
      <c r="D34" s="11">
        <v>900</v>
      </c>
      <c r="E34" s="11">
        <v>900</v>
      </c>
      <c r="F34" s="11">
        <v>900</v>
      </c>
      <c r="G34" s="11">
        <v>900</v>
      </c>
      <c r="H34" s="11">
        <v>900</v>
      </c>
      <c r="I34" s="11">
        <v>900</v>
      </c>
      <c r="J34" s="11">
        <v>900</v>
      </c>
      <c r="K34" s="11">
        <v>900</v>
      </c>
      <c r="L34" s="11">
        <v>900</v>
      </c>
      <c r="M34" s="11">
        <v>900</v>
      </c>
      <c r="N34" s="11">
        <f t="shared" si="18"/>
        <v>10800</v>
      </c>
    </row>
    <row r="35" spans="1:14" ht="21.75" customHeight="1" thickBot="1" x14ac:dyDescent="0.3">
      <c r="A35" s="4" t="s">
        <v>41</v>
      </c>
      <c r="B35" s="11">
        <v>1750</v>
      </c>
      <c r="C35" s="11">
        <v>2000</v>
      </c>
      <c r="D35" s="11">
        <v>1725</v>
      </c>
      <c r="E35" s="11">
        <v>2395</v>
      </c>
      <c r="F35" s="11">
        <v>1625</v>
      </c>
      <c r="G35" s="11">
        <v>1400</v>
      </c>
      <c r="H35" s="11">
        <v>1485</v>
      </c>
      <c r="I35" s="11">
        <v>1835</v>
      </c>
      <c r="J35" s="11">
        <v>1490</v>
      </c>
      <c r="K35" s="11">
        <v>1880</v>
      </c>
      <c r="L35" s="11">
        <v>1430</v>
      </c>
      <c r="M35" s="11">
        <v>2725</v>
      </c>
      <c r="N35" s="11">
        <f t="shared" si="18"/>
        <v>21740</v>
      </c>
    </row>
    <row r="36" spans="1:14" ht="24" customHeight="1" thickBot="1" x14ac:dyDescent="0.3">
      <c r="A36" s="4" t="s">
        <v>10</v>
      </c>
      <c r="B36" s="11">
        <v>0</v>
      </c>
      <c r="C36" s="11">
        <f>1464.3</f>
        <v>1464.3</v>
      </c>
      <c r="D36" s="11">
        <v>0</v>
      </c>
      <c r="E36" s="11">
        <f>3900</f>
        <v>3900</v>
      </c>
      <c r="F36" s="11">
        <f>1129.3</f>
        <v>1129.3</v>
      </c>
      <c r="G36" s="11">
        <v>0</v>
      </c>
      <c r="H36" s="11">
        <v>0</v>
      </c>
      <c r="I36" s="11">
        <f>10360</f>
        <v>10360</v>
      </c>
      <c r="J36" s="11">
        <f>7150</f>
        <v>7150</v>
      </c>
      <c r="K36" s="11">
        <v>0</v>
      </c>
      <c r="L36" s="11">
        <f>1800.5+550.8</f>
        <v>2351.3000000000002</v>
      </c>
      <c r="M36" s="11">
        <v>0</v>
      </c>
      <c r="N36" s="11">
        <f t="shared" si="18"/>
        <v>26354.899999999998</v>
      </c>
    </row>
    <row r="37" spans="1:14" ht="22.5" customHeight="1" thickBot="1" x14ac:dyDescent="0.3">
      <c r="A37" s="9" t="s">
        <v>22</v>
      </c>
      <c r="B37" s="10">
        <f t="shared" ref="B37:N37" si="21">SUM(B24:B36)</f>
        <v>27073.639859999996</v>
      </c>
      <c r="C37" s="10">
        <f t="shared" si="21"/>
        <v>27327.096159999997</v>
      </c>
      <c r="D37" s="10">
        <f t="shared" si="21"/>
        <v>27913.061959999999</v>
      </c>
      <c r="E37" s="10">
        <f t="shared" si="21"/>
        <v>30097.324419999997</v>
      </c>
      <c r="F37" s="10">
        <f t="shared" si="21"/>
        <v>28856.418860000002</v>
      </c>
      <c r="G37" s="10">
        <f t="shared" si="21"/>
        <v>24868.992160000002</v>
      </c>
      <c r="H37" s="10">
        <f t="shared" si="21"/>
        <v>25645.29376</v>
      </c>
      <c r="I37" s="10">
        <f t="shared" si="21"/>
        <v>36621.13882</v>
      </c>
      <c r="J37" s="10">
        <f t="shared" si="21"/>
        <v>33893.75821</v>
      </c>
      <c r="K37" s="10">
        <f t="shared" si="21"/>
        <v>26298.138449999999</v>
      </c>
      <c r="L37" s="10">
        <f t="shared" si="21"/>
        <v>27609.108320000003</v>
      </c>
      <c r="M37" s="10">
        <f t="shared" si="21"/>
        <v>29308.909749999999</v>
      </c>
      <c r="N37" s="10">
        <f t="shared" si="21"/>
        <v>345512.88072999998</v>
      </c>
    </row>
    <row r="38" spans="1:14" ht="23.25" customHeight="1" thickBot="1" x14ac:dyDescent="0.3">
      <c r="A38" s="4" t="s">
        <v>5</v>
      </c>
      <c r="B38" s="18">
        <f t="shared" ref="B38:N38" si="22">B15-B37</f>
        <v>13538.740140000002</v>
      </c>
      <c r="C38" s="18">
        <f t="shared" si="22"/>
        <v>2527.0438400000021</v>
      </c>
      <c r="D38" s="18">
        <f t="shared" si="22"/>
        <v>10258.408039999995</v>
      </c>
      <c r="E38" s="18">
        <f t="shared" si="22"/>
        <v>10438.62558</v>
      </c>
      <c r="F38" s="18">
        <f t="shared" si="22"/>
        <v>4725.2611399999987</v>
      </c>
      <c r="G38" s="18">
        <f t="shared" si="22"/>
        <v>2959.8078399999977</v>
      </c>
      <c r="H38" s="18">
        <f t="shared" si="22"/>
        <v>5618.2162400000052</v>
      </c>
      <c r="I38" s="18">
        <f t="shared" si="22"/>
        <v>-2496.3688200000033</v>
      </c>
      <c r="J38" s="18">
        <f t="shared" si="22"/>
        <v>-2771.7282099999975</v>
      </c>
      <c r="K38" s="18">
        <f t="shared" si="22"/>
        <v>12648.111550000009</v>
      </c>
      <c r="L38" s="18">
        <f t="shared" si="22"/>
        <v>1891.6816799999979</v>
      </c>
      <c r="M38" s="18">
        <f t="shared" si="22"/>
        <v>5568.9702499999985</v>
      </c>
      <c r="N38" s="14">
        <f t="shared" si="22"/>
        <v>64906.769270000048</v>
      </c>
    </row>
    <row r="39" spans="1:14" ht="23.25" customHeight="1" thickBot="1" x14ac:dyDescent="0.3">
      <c r="A39" s="4" t="s">
        <v>7</v>
      </c>
      <c r="B39" s="14">
        <f t="shared" ref="B39:N39" si="23">B5+B38</f>
        <v>-2484.7698599999985</v>
      </c>
      <c r="C39" s="14">
        <f t="shared" si="23"/>
        <v>42.273980000003576</v>
      </c>
      <c r="D39" s="14">
        <f t="shared" si="23"/>
        <v>10300.682019999998</v>
      </c>
      <c r="E39" s="14">
        <f t="shared" si="23"/>
        <v>20739.3076</v>
      </c>
      <c r="F39" s="14">
        <f t="shared" si="23"/>
        <v>25464.568739999999</v>
      </c>
      <c r="G39" s="14">
        <f t="shared" si="23"/>
        <v>28424.376579999996</v>
      </c>
      <c r="H39" s="14">
        <f t="shared" si="23"/>
        <v>34042.592820000005</v>
      </c>
      <c r="I39" s="14">
        <f t="shared" si="23"/>
        <v>31546.224000000002</v>
      </c>
      <c r="J39" s="14">
        <f t="shared" si="23"/>
        <v>28774.495790000004</v>
      </c>
      <c r="K39" s="14">
        <f t="shared" si="23"/>
        <v>41422.607340000017</v>
      </c>
      <c r="L39" s="14">
        <f t="shared" si="23"/>
        <v>43314.289020000011</v>
      </c>
      <c r="M39" s="14">
        <f t="shared" si="23"/>
        <v>48883.25927000001</v>
      </c>
      <c r="N39" s="14">
        <f t="shared" si="23"/>
        <v>48883.259270000046</v>
      </c>
    </row>
    <row r="40" spans="1:14" ht="27" customHeight="1" thickBot="1" x14ac:dyDescent="0.3">
      <c r="A40" s="15" t="s">
        <v>11</v>
      </c>
      <c r="B40" s="19">
        <f>B6+B15-B7</f>
        <v>-99765.08</v>
      </c>
      <c r="C40" s="19">
        <f t="shared" ref="C40:N40" si="24">C6+C15-C7</f>
        <v>-106658.46</v>
      </c>
      <c r="D40" s="19">
        <f t="shared" si="24"/>
        <v>-104127.81000000003</v>
      </c>
      <c r="E40" s="19">
        <f t="shared" si="24"/>
        <v>-101333.90000000002</v>
      </c>
      <c r="F40" s="19">
        <f t="shared" si="24"/>
        <v>-102995.24000000002</v>
      </c>
      <c r="G40" s="19">
        <f t="shared" si="24"/>
        <v>-112903.36000000002</v>
      </c>
      <c r="H40" s="19">
        <f t="shared" si="24"/>
        <v>-116882.87</v>
      </c>
      <c r="I40" s="19">
        <f t="shared" si="24"/>
        <v>-118622.74000000002</v>
      </c>
      <c r="J40" s="19">
        <f t="shared" si="24"/>
        <v>-123443.68000000002</v>
      </c>
      <c r="K40" s="19">
        <f t="shared" si="24"/>
        <v>-121357.08000000003</v>
      </c>
      <c r="L40" s="19">
        <f t="shared" si="24"/>
        <v>-127565.23000000004</v>
      </c>
      <c r="M40" s="19">
        <f t="shared" si="24"/>
        <v>-128115.80000000005</v>
      </c>
      <c r="N40" s="19">
        <f t="shared" si="24"/>
        <v>-128115.80000000005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2024-03-01T09:09:48Z</cp:lastPrinted>
  <dcterms:created xsi:type="dcterms:W3CDTF">2011-06-06T03:25:48Z</dcterms:created>
  <dcterms:modified xsi:type="dcterms:W3CDTF">2024-03-01T09:15:19Z</dcterms:modified>
</cp:coreProperties>
</file>