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42" i="1" l="1"/>
  <c r="L42" i="1" l="1"/>
  <c r="M33" i="1" l="1"/>
  <c r="K33" i="1"/>
  <c r="K42" i="1" l="1"/>
  <c r="M31" i="1" l="1"/>
  <c r="M18" i="1"/>
  <c r="M30" i="1"/>
  <c r="M8" i="1"/>
  <c r="L31" i="1" l="1"/>
  <c r="L18" i="1"/>
  <c r="L30" i="1"/>
  <c r="L8" i="1"/>
  <c r="K31" i="1" l="1"/>
  <c r="K18" i="1"/>
  <c r="K30" i="1"/>
  <c r="K8" i="1"/>
  <c r="L37" i="1" l="1"/>
  <c r="M37" i="1"/>
  <c r="K37" i="1"/>
  <c r="K32" i="1"/>
  <c r="L32" i="1"/>
  <c r="M32" i="1"/>
  <c r="K29" i="1"/>
  <c r="L29" i="1"/>
  <c r="M29" i="1"/>
  <c r="K28" i="1"/>
  <c r="L28" i="1"/>
  <c r="M28" i="1"/>
  <c r="J42" i="1" l="1"/>
  <c r="J33" i="1" l="1"/>
  <c r="I33" i="1"/>
  <c r="H33" i="1"/>
  <c r="I42" i="1" l="1"/>
  <c r="H37" i="1" l="1"/>
  <c r="I37" i="1"/>
  <c r="J37" i="1"/>
  <c r="J31" i="1"/>
  <c r="J18" i="1"/>
  <c r="J30" i="1"/>
  <c r="J8" i="1"/>
  <c r="I31" i="1" l="1"/>
  <c r="I18" i="1"/>
  <c r="I30" i="1"/>
  <c r="I8" i="1"/>
  <c r="H31" i="1" l="1"/>
  <c r="H18" i="1"/>
  <c r="H30" i="1"/>
  <c r="H8" i="1"/>
  <c r="H32" i="1" l="1"/>
  <c r="I32" i="1"/>
  <c r="J32" i="1"/>
  <c r="H29" i="1"/>
  <c r="I29" i="1"/>
  <c r="J29" i="1"/>
  <c r="H28" i="1"/>
  <c r="I28" i="1"/>
  <c r="J28" i="1"/>
  <c r="F42" i="1" l="1"/>
  <c r="G33" i="1" l="1"/>
  <c r="F33" i="1"/>
  <c r="G31" i="1" l="1"/>
  <c r="G18" i="1"/>
  <c r="G30" i="1"/>
  <c r="G8" i="1" l="1"/>
  <c r="F31" i="1" l="1"/>
  <c r="F18" i="1"/>
  <c r="F30" i="1"/>
  <c r="F8" i="1"/>
  <c r="E31" i="1" l="1"/>
  <c r="E18" i="1"/>
  <c r="E30" i="1"/>
  <c r="E8" i="1"/>
  <c r="E37" i="1" l="1"/>
  <c r="F37" i="1"/>
  <c r="G37" i="1"/>
  <c r="E32" i="1"/>
  <c r="F32" i="1"/>
  <c r="G32" i="1"/>
  <c r="E29" i="1"/>
  <c r="F29" i="1"/>
  <c r="G29" i="1"/>
  <c r="E28" i="1"/>
  <c r="F28" i="1"/>
  <c r="G28" i="1"/>
  <c r="C33" i="1" l="1"/>
  <c r="B33" i="1"/>
  <c r="C42" i="1" l="1"/>
  <c r="D31" i="1" l="1"/>
  <c r="D18" i="1"/>
  <c r="D30" i="1"/>
  <c r="D8" i="1"/>
  <c r="C31" i="1" l="1"/>
  <c r="C18" i="1"/>
  <c r="C30" i="1"/>
  <c r="C8" i="1"/>
  <c r="B42" i="1" l="1"/>
  <c r="B31" i="1" l="1"/>
  <c r="B18" i="1"/>
  <c r="B30" i="1"/>
  <c r="B8" i="1"/>
  <c r="C37" i="1" l="1"/>
  <c r="D37" i="1"/>
  <c r="C32" i="1"/>
  <c r="D32" i="1"/>
  <c r="C29" i="1"/>
  <c r="D29" i="1"/>
  <c r="C28" i="1"/>
  <c r="D28" i="1"/>
  <c r="B37" i="1"/>
  <c r="B32" i="1"/>
  <c r="B29" i="1"/>
  <c r="B28" i="1"/>
  <c r="N42" i="1" l="1"/>
  <c r="N41" i="1" l="1"/>
  <c r="N40" i="1"/>
  <c r="N38" i="1" l="1"/>
  <c r="N36" i="1" l="1"/>
  <c r="N9" i="1" l="1"/>
  <c r="N19" i="1"/>
  <c r="N16" i="1" l="1"/>
  <c r="N6" i="1" l="1"/>
  <c r="N5" i="1"/>
  <c r="N28" i="1" l="1"/>
  <c r="N29" i="1"/>
  <c r="N32" i="1"/>
  <c r="N33" i="1"/>
  <c r="N34" i="1"/>
  <c r="N35" i="1"/>
  <c r="N37" i="1"/>
  <c r="N39" i="1"/>
  <c r="N20" i="1"/>
  <c r="N21" i="1"/>
  <c r="N22" i="1"/>
  <c r="N23" i="1"/>
  <c r="N24" i="1"/>
  <c r="N25" i="1"/>
  <c r="N26" i="1"/>
  <c r="K17" i="1"/>
  <c r="L17" i="1"/>
  <c r="M17" i="1"/>
  <c r="N10" i="1"/>
  <c r="N11" i="1"/>
  <c r="N12" i="1"/>
  <c r="N13" i="1"/>
  <c r="N14" i="1"/>
  <c r="N15" i="1"/>
  <c r="K7" i="1"/>
  <c r="L7" i="1"/>
  <c r="M7" i="1"/>
  <c r="M43" i="1" l="1"/>
  <c r="M44" i="1" s="1"/>
  <c r="L43" i="1"/>
  <c r="L44" i="1" s="1"/>
  <c r="K43" i="1"/>
  <c r="K44" i="1" l="1"/>
  <c r="H17" i="1" l="1"/>
  <c r="I17" i="1"/>
  <c r="J17" i="1"/>
  <c r="H7" i="1"/>
  <c r="I7" i="1"/>
  <c r="J7" i="1"/>
  <c r="G17" i="1"/>
  <c r="G7" i="1"/>
  <c r="F17" i="1"/>
  <c r="F7" i="1"/>
  <c r="N31" i="1"/>
  <c r="N30" i="1"/>
  <c r="N8" i="1"/>
  <c r="D17" i="1"/>
  <c r="D7" i="1"/>
  <c r="C17" i="1"/>
  <c r="C7" i="1"/>
  <c r="B17" i="1"/>
  <c r="B7" i="1"/>
  <c r="G43" i="1" l="1"/>
  <c r="G44" i="1" s="1"/>
  <c r="H43" i="1"/>
  <c r="H44" i="1" s="1"/>
  <c r="D43" i="1"/>
  <c r="D44" i="1" s="1"/>
  <c r="C43" i="1"/>
  <c r="C44" i="1" s="1"/>
  <c r="E17" i="1"/>
  <c r="N18" i="1"/>
  <c r="I43" i="1"/>
  <c r="I44" i="1" s="1"/>
  <c r="J43" i="1"/>
  <c r="J44" i="1" s="1"/>
  <c r="F43" i="1"/>
  <c r="F44" i="1" s="1"/>
  <c r="E7" i="1"/>
  <c r="N7" i="1" s="1"/>
  <c r="E43" i="1" l="1"/>
  <c r="E44" i="1" s="1"/>
  <c r="N17" i="1"/>
  <c r="B43" i="1"/>
  <c r="B46" i="1"/>
  <c r="C6" i="1" s="1"/>
  <c r="C46" i="1" s="1"/>
  <c r="N43" i="1" l="1"/>
  <c r="N46" i="1"/>
  <c r="D6" i="1"/>
  <c r="B44" i="1"/>
  <c r="B45" i="1" s="1"/>
  <c r="D46" i="1" l="1"/>
  <c r="E6" i="1" s="1"/>
  <c r="N44" i="1"/>
  <c r="N45" i="1" s="1"/>
  <c r="E46" i="1" l="1"/>
  <c r="F6" i="1" s="1"/>
  <c r="C5" i="1"/>
  <c r="C45" i="1" s="1"/>
  <c r="F46" i="1" l="1"/>
  <c r="G6" i="1" s="1"/>
  <c r="G46" i="1" s="1"/>
  <c r="D5" i="1"/>
  <c r="D45" i="1" s="1"/>
  <c r="H6" i="1" l="1"/>
  <c r="H46" i="1" s="1"/>
  <c r="E5" i="1"/>
  <c r="E45" i="1" s="1"/>
  <c r="I6" i="1" l="1"/>
  <c r="F5" i="1"/>
  <c r="F45" i="1" s="1"/>
  <c r="I46" i="1" l="1"/>
  <c r="J6" i="1" s="1"/>
  <c r="G5" i="1"/>
  <c r="G45" i="1" s="1"/>
  <c r="J46" i="1" l="1"/>
  <c r="K6" i="1" s="1"/>
  <c r="H5" i="1"/>
  <c r="H45" i="1" s="1"/>
  <c r="K46" i="1" l="1"/>
  <c r="L6" i="1" s="1"/>
  <c r="I5" i="1"/>
  <c r="I45" i="1" s="1"/>
  <c r="L46" i="1" l="1"/>
  <c r="J5" i="1"/>
  <c r="J45" i="1" s="1"/>
  <c r="M6" i="1" l="1"/>
  <c r="M46" i="1" s="1"/>
  <c r="K5" i="1"/>
  <c r="K45" i="1" s="1"/>
  <c r="L5" i="1" l="1"/>
  <c r="L45" i="1" s="1"/>
  <c r="M5" i="1" l="1"/>
  <c r="M45" i="1" s="1"/>
</calcChain>
</file>

<file path=xl/sharedStrings.xml><?xml version="1.0" encoding="utf-8"?>
<sst xmlns="http://schemas.openxmlformats.org/spreadsheetml/2006/main" count="57" uniqueCount="48">
  <si>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</si>
  <si>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</si>
  <si>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</si>
  <si>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</si>
  <si>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</si>
  <si>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</si>
  <si>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</si>
  <si>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</si>
  <si>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</si>
  <si>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</si>
  <si>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</si>
  <si>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</si>
  <si>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</si>
  <si>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</si>
  <si>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</si>
  <si>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</si>
  <si>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</si>
  <si>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</si>
  <si>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</si>
  <si>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</si>
  <si>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</si>
  <si>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</si>
  <si>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</si>
  <si>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</si>
  <si>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</si>
  <si>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</si>
  <si>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Содержание жилья и текущий ремонт / нежилые</t>
  </si>
  <si>
    <t>Содержание жилья и текущий ремонт  / нежилые</t>
  </si>
  <si>
    <t>Отведение сточных вод на ОИ</t>
  </si>
  <si>
    <t>Установка пластиковых окон</t>
  </si>
  <si>
    <t xml:space="preserve">Периодическое техническое освидетельствование  лифтов </t>
  </si>
  <si>
    <t>Содержание жилья и текущий ремонт,  ОПУ</t>
  </si>
  <si>
    <t>Содержание жилья и текущий ремонт,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</si>
  <si>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</si>
  <si>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</si>
  <si>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</si>
  <si>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</si>
  <si>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</si>
  <si>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</si>
  <si>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</si>
  <si>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</si>
  <si>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</si>
  <si>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</si>
  <si>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</si>
  <si>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</si>
  <si>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</si>
  <si>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</si>
  <si>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Ленинградская, 57/1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</si>
</sst>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3" width="13.88671875" customWidth="1"/>
    <col min="4" max="4" width="13.6640625" customWidth="1"/>
    <col min="5" max="5" width="13.88671875" customWidth="1"/>
    <col min="6" max="6" width="13.5546875" customWidth="1"/>
    <col min="7" max="7" width="13.44140625" customWidth="1"/>
    <col min="8" max="9" width="13.88671875" customWidth="1"/>
    <col min="10" max="13" width="14.6640625" customWidth="1"/>
    <col min="14" max="14" width="16.109375" customWidth="1"/>
  </cols>
  <sheetData>
    <row r="1" spans="1:18" ht="20.25" customHeight="1" x14ac:dyDescent="0.35">
      <c r="A1" s="20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6" t="s">
        <v>45</v>
      </c>
    </row>
    <row r="5" spans="1:18" ht="23.25" customHeight="1" thickBot="1" x14ac:dyDescent="0.3">
      <c r="A5" s="7" t="s">
        <v>15</v>
      </c>
      <c r="B5" s="8">
        <v>-180722.29</v>
      </c>
      <c r="C5" s="8">
        <f t="shared" ref="C5:D6" si="0">B45</f>
        <v>-193232.85872000002</v>
      </c>
      <c r="D5" s="8">
        <f t="shared" si="0"/>
        <v>-183485.78886000003</v>
      </c>
      <c r="E5" s="8">
        <f t="shared" ref="E5:J6" si="1">D45</f>
        <v>-170343.77929000003</v>
      </c>
      <c r="F5" s="8">
        <f t="shared" si="1"/>
        <v>-156521.97733000002</v>
      </c>
      <c r="G5" s="8">
        <f t="shared" si="1"/>
        <v>-153417.43274000002</v>
      </c>
      <c r="H5" s="8">
        <f t="shared" si="1"/>
        <v>-145474.20092000003</v>
      </c>
      <c r="I5" s="8">
        <f t="shared" si="1"/>
        <v>-134146.11439000003</v>
      </c>
      <c r="J5" s="8">
        <f t="shared" si="1"/>
        <v>-146338.41027000002</v>
      </c>
      <c r="K5" s="8">
        <f t="shared" ref="K5:K6" si="2">J45</f>
        <v>-302482.06582000002</v>
      </c>
      <c r="L5" s="8">
        <f t="shared" ref="L5:L6" si="3">K45</f>
        <v>-300329.03086000006</v>
      </c>
      <c r="M5" s="8">
        <f t="shared" ref="M5:M6" si="4">L45</f>
        <v>-354429.71419000009</v>
      </c>
      <c r="N5" s="8">
        <f>B5</f>
        <v>-180722.29</v>
      </c>
    </row>
    <row r="6" spans="1:18" ht="21" customHeight="1" thickBot="1" x14ac:dyDescent="0.3">
      <c r="A6" s="7" t="s">
        <v>13</v>
      </c>
      <c r="B6" s="8">
        <v>-177243.37</v>
      </c>
      <c r="C6" s="8">
        <f t="shared" si="0"/>
        <v>-184500.15</v>
      </c>
      <c r="D6" s="8">
        <f t="shared" si="0"/>
        <v>-182413.28</v>
      </c>
      <c r="E6" s="8">
        <f t="shared" si="1"/>
        <v>-180061.68</v>
      </c>
      <c r="F6" s="8">
        <f t="shared" ref="F6" si="5">E46</f>
        <v>-177630.12</v>
      </c>
      <c r="G6" s="8">
        <f t="shared" ref="G6" si="6">F46</f>
        <v>-178219.90000000002</v>
      </c>
      <c r="H6" s="8">
        <f t="shared" si="1"/>
        <v>-186666.80000000002</v>
      </c>
      <c r="I6" s="8">
        <f t="shared" si="1"/>
        <v>-184740.00000000003</v>
      </c>
      <c r="J6" s="8">
        <f t="shared" si="1"/>
        <v>-186717.26</v>
      </c>
      <c r="K6" s="8">
        <f t="shared" si="2"/>
        <v>-185607.49</v>
      </c>
      <c r="L6" s="8">
        <f t="shared" si="3"/>
        <v>-192146.49000000002</v>
      </c>
      <c r="M6" s="8">
        <f t="shared" si="4"/>
        <v>-193566.31000000003</v>
      </c>
      <c r="N6" s="8">
        <f>B6</f>
        <v>-177243.37</v>
      </c>
    </row>
    <row r="7" spans="1:18" ht="20.25" customHeight="1" thickBot="1" x14ac:dyDescent="0.3">
      <c r="A7" s="9" t="s">
        <v>12</v>
      </c>
      <c r="B7" s="10">
        <f t="shared" ref="B7:M7" si="7">SUM(B8:B16)</f>
        <v>51054.41</v>
      </c>
      <c r="C7" s="10">
        <f t="shared" si="7"/>
        <v>48721.05000000001</v>
      </c>
      <c r="D7" s="10">
        <f t="shared" si="7"/>
        <v>48986.680000000008</v>
      </c>
      <c r="E7" s="10">
        <f t="shared" si="7"/>
        <v>47153.450000000004</v>
      </c>
      <c r="F7" s="10">
        <f t="shared" si="7"/>
        <v>45651.140000000007</v>
      </c>
      <c r="G7" s="10">
        <f t="shared" si="7"/>
        <v>53529.73</v>
      </c>
      <c r="H7" s="10">
        <f t="shared" si="7"/>
        <v>49993.060000000005</v>
      </c>
      <c r="I7" s="10">
        <f t="shared" si="7"/>
        <v>50682.93</v>
      </c>
      <c r="J7" s="10">
        <f t="shared" si="7"/>
        <v>50121.020000000004</v>
      </c>
      <c r="K7" s="10">
        <f t="shared" si="7"/>
        <v>53233.820000000007</v>
      </c>
      <c r="L7" s="10">
        <f t="shared" si="7"/>
        <v>50795.950000000004</v>
      </c>
      <c r="M7" s="10">
        <f t="shared" si="7"/>
        <v>51590.83</v>
      </c>
      <c r="N7" s="10">
        <f>SUM(B7:M7)</f>
        <v>601514.06999999995</v>
      </c>
    </row>
    <row r="8" spans="1:18" ht="21" customHeight="1" thickBot="1" x14ac:dyDescent="0.3">
      <c r="A8" s="4" t="s">
        <v>31</v>
      </c>
      <c r="B8" s="11">
        <f t="shared" ref="B8:G8" si="8">40101.28+371.16</f>
        <v>40472.44</v>
      </c>
      <c r="C8" s="11">
        <f t="shared" si="8"/>
        <v>40472.44</v>
      </c>
      <c r="D8" s="11">
        <f t="shared" si="8"/>
        <v>40472.44</v>
      </c>
      <c r="E8" s="11">
        <f t="shared" si="8"/>
        <v>40472.44</v>
      </c>
      <c r="F8" s="11">
        <f t="shared" si="8"/>
        <v>40472.44</v>
      </c>
      <c r="G8" s="11">
        <f t="shared" si="8"/>
        <v>40472.44</v>
      </c>
      <c r="H8" s="11">
        <f>40101.28+371.16</f>
        <v>40472.44</v>
      </c>
      <c r="I8" s="11">
        <f>40101.28+371.16</f>
        <v>40472.44</v>
      </c>
      <c r="J8" s="11">
        <f>40101.28+371.16</f>
        <v>40472.44</v>
      </c>
      <c r="K8" s="11">
        <f>41976.45+371.16</f>
        <v>42347.61</v>
      </c>
      <c r="L8" s="11">
        <f>41976.45+371.16</f>
        <v>42347.61</v>
      </c>
      <c r="M8" s="11">
        <f>41976.45+371.16</f>
        <v>42347.61</v>
      </c>
      <c r="N8" s="11">
        <f>SUM(B8:M8)</f>
        <v>491294.79</v>
      </c>
    </row>
    <row r="9" spans="1:18" ht="24.75" customHeight="1" thickBot="1" x14ac:dyDescent="0.3">
      <c r="A9" s="4" t="s">
        <v>26</v>
      </c>
      <c r="B9" s="11">
        <v>324.37</v>
      </c>
      <c r="C9" s="11">
        <v>324.37</v>
      </c>
      <c r="D9" s="11">
        <v>324.37</v>
      </c>
      <c r="E9" s="11">
        <v>324.37</v>
      </c>
      <c r="F9" s="11">
        <v>324.37</v>
      </c>
      <c r="G9" s="11">
        <v>324.37</v>
      </c>
      <c r="H9" s="11">
        <v>324.37</v>
      </c>
      <c r="I9" s="11">
        <v>324.37</v>
      </c>
      <c r="J9" s="11">
        <v>324.37</v>
      </c>
      <c r="K9" s="11">
        <v>339.54</v>
      </c>
      <c r="L9" s="11">
        <v>339.54</v>
      </c>
      <c r="M9" s="11">
        <v>339.54</v>
      </c>
      <c r="N9" s="11">
        <f>SUM(B9:M9)</f>
        <v>3937.9499999999994</v>
      </c>
    </row>
    <row r="10" spans="1:18" ht="24.75" customHeight="1" thickBot="1" x14ac:dyDescent="0.3">
      <c r="A10" s="4" t="s">
        <v>16</v>
      </c>
      <c r="B10" s="11">
        <v>4797.3900000000003</v>
      </c>
      <c r="C10" s="11">
        <v>1936.97</v>
      </c>
      <c r="D10" s="11">
        <v>3493.3</v>
      </c>
      <c r="E10" s="11">
        <v>0</v>
      </c>
      <c r="F10" s="11">
        <v>0</v>
      </c>
      <c r="G10" s="11">
        <v>1135.93</v>
      </c>
      <c r="H10" s="11">
        <v>2404.9299999999998</v>
      </c>
      <c r="I10" s="11">
        <v>2148.63</v>
      </c>
      <c r="J10" s="11">
        <v>366.57</v>
      </c>
      <c r="K10" s="11">
        <v>1945.94</v>
      </c>
      <c r="L10" s="11">
        <v>333.98</v>
      </c>
      <c r="M10" s="11">
        <v>0</v>
      </c>
      <c r="N10" s="11">
        <f t="shared" ref="N10:N16" si="9">SUM(B10:M10)</f>
        <v>18563.64</v>
      </c>
    </row>
    <row r="11" spans="1:18" ht="21.75" customHeight="1" thickBot="1" x14ac:dyDescent="0.3">
      <c r="A11" s="4" t="s">
        <v>17</v>
      </c>
      <c r="B11" s="11">
        <v>172.49</v>
      </c>
      <c r="C11" s="11">
        <v>172.49</v>
      </c>
      <c r="D11" s="11">
        <v>172.49</v>
      </c>
      <c r="E11" s="11">
        <v>172.49</v>
      </c>
      <c r="F11" s="11">
        <v>172.49</v>
      </c>
      <c r="G11" s="11">
        <v>172.49</v>
      </c>
      <c r="H11" s="11">
        <v>172.49</v>
      </c>
      <c r="I11" s="11">
        <v>172.49</v>
      </c>
      <c r="J11" s="11">
        <v>172.49</v>
      </c>
      <c r="K11" s="11">
        <v>172.49</v>
      </c>
      <c r="L11" s="11">
        <v>172.49</v>
      </c>
      <c r="M11" s="11">
        <v>172.49</v>
      </c>
      <c r="N11" s="11">
        <f t="shared" si="9"/>
        <v>2069.88</v>
      </c>
    </row>
    <row r="12" spans="1:18" ht="22.5" customHeight="1" thickBot="1" x14ac:dyDescent="0.3">
      <c r="A12" s="4" t="s">
        <v>18</v>
      </c>
      <c r="B12" s="11">
        <v>1709.81</v>
      </c>
      <c r="C12" s="11">
        <v>2236.87</v>
      </c>
      <c r="D12" s="11">
        <v>946.17</v>
      </c>
      <c r="E12" s="11">
        <v>2606.2399999999998</v>
      </c>
      <c r="F12" s="11">
        <v>1103.93</v>
      </c>
      <c r="G12" s="11">
        <v>4805.67</v>
      </c>
      <c r="H12" s="11">
        <v>0</v>
      </c>
      <c r="I12" s="11">
        <v>946.17</v>
      </c>
      <c r="J12" s="11">
        <v>2166.3200000000002</v>
      </c>
      <c r="K12" s="11">
        <v>1809.41</v>
      </c>
      <c r="L12" s="11">
        <v>983.5</v>
      </c>
      <c r="M12" s="11">
        <v>2112.36</v>
      </c>
      <c r="N12" s="11">
        <f t="shared" si="9"/>
        <v>21426.45</v>
      </c>
    </row>
    <row r="13" spans="1:18" ht="22.5" customHeight="1" thickBot="1" x14ac:dyDescent="0.3">
      <c r="A13" s="4" t="s">
        <v>46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3040.92</v>
      </c>
      <c r="H13" s="11">
        <v>3040.92</v>
      </c>
      <c r="I13" s="11">
        <v>3040.92</v>
      </c>
      <c r="J13" s="11">
        <v>3040.92</v>
      </c>
      <c r="K13" s="11">
        <v>3040.92</v>
      </c>
      <c r="L13" s="11">
        <v>3040.92</v>
      </c>
      <c r="M13" s="11">
        <v>3040.92</v>
      </c>
      <c r="N13" s="11">
        <f t="shared" si="9"/>
        <v>21286.440000000002</v>
      </c>
    </row>
    <row r="14" spans="1:18" ht="22.5" customHeight="1" thickBot="1" x14ac:dyDescent="0.3">
      <c r="A14" s="4" t="s">
        <v>28</v>
      </c>
      <c r="B14" s="11">
        <v>332.91</v>
      </c>
      <c r="C14" s="11">
        <v>332.91</v>
      </c>
      <c r="D14" s="11">
        <v>332.91</v>
      </c>
      <c r="E14" s="11">
        <v>332.91</v>
      </c>
      <c r="F14" s="11">
        <v>332.91</v>
      </c>
      <c r="G14" s="11">
        <v>332.91</v>
      </c>
      <c r="H14" s="11">
        <v>332.91</v>
      </c>
      <c r="I14" s="11">
        <v>332.91</v>
      </c>
      <c r="J14" s="11">
        <v>332.91</v>
      </c>
      <c r="K14" s="11">
        <v>332.91</v>
      </c>
      <c r="L14" s="11">
        <v>332.91</v>
      </c>
      <c r="M14" s="11">
        <v>332.91</v>
      </c>
      <c r="N14" s="11">
        <f t="shared" si="9"/>
        <v>3994.9199999999996</v>
      </c>
    </row>
    <row r="15" spans="1:18" ht="22.5" hidden="1" customHeight="1" thickBot="1" x14ac:dyDescent="0.3">
      <c r="A15" s="4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9"/>
        <v>0</v>
      </c>
    </row>
    <row r="16" spans="1:18" ht="24" customHeight="1" thickBot="1" x14ac:dyDescent="0.3">
      <c r="A16" s="4" t="s">
        <v>14</v>
      </c>
      <c r="B16" s="11">
        <v>3245</v>
      </c>
      <c r="C16" s="11">
        <v>3245</v>
      </c>
      <c r="D16" s="11">
        <v>3245</v>
      </c>
      <c r="E16" s="11">
        <v>3245</v>
      </c>
      <c r="F16" s="11">
        <v>3245</v>
      </c>
      <c r="G16" s="11">
        <v>3245</v>
      </c>
      <c r="H16" s="11">
        <v>3245</v>
      </c>
      <c r="I16" s="11">
        <v>3245</v>
      </c>
      <c r="J16" s="11">
        <v>3245</v>
      </c>
      <c r="K16" s="11">
        <v>3245</v>
      </c>
      <c r="L16" s="11">
        <v>3245</v>
      </c>
      <c r="M16" s="11">
        <v>3245</v>
      </c>
      <c r="N16" s="11">
        <f t="shared" si="9"/>
        <v>38940</v>
      </c>
    </row>
    <row r="17" spans="1:15" ht="20.25" customHeight="1" thickBot="1" x14ac:dyDescent="0.3">
      <c r="A17" s="12" t="s">
        <v>8</v>
      </c>
      <c r="B17" s="13">
        <f t="shared" ref="B17:M17" si="10">SUM(B18:B26)</f>
        <v>43797.630000000005</v>
      </c>
      <c r="C17" s="13">
        <f t="shared" si="10"/>
        <v>50807.92</v>
      </c>
      <c r="D17" s="13">
        <f t="shared" si="10"/>
        <v>51338.280000000013</v>
      </c>
      <c r="E17" s="13">
        <f t="shared" si="10"/>
        <v>49585.01</v>
      </c>
      <c r="F17" s="13">
        <f t="shared" si="10"/>
        <v>45061.36</v>
      </c>
      <c r="G17" s="13">
        <f t="shared" si="10"/>
        <v>45082.83</v>
      </c>
      <c r="H17" s="13">
        <f t="shared" si="10"/>
        <v>51919.859999999993</v>
      </c>
      <c r="I17" s="13">
        <f t="shared" si="10"/>
        <v>48705.670000000006</v>
      </c>
      <c r="J17" s="13">
        <f t="shared" si="10"/>
        <v>51230.79</v>
      </c>
      <c r="K17" s="13">
        <f t="shared" si="10"/>
        <v>46694.819999999985</v>
      </c>
      <c r="L17" s="13">
        <f t="shared" si="10"/>
        <v>49376.130000000005</v>
      </c>
      <c r="M17" s="13">
        <f t="shared" si="10"/>
        <v>54255.200000000004</v>
      </c>
      <c r="N17" s="13">
        <f>SUM(B17:M17)</f>
        <v>587855.5</v>
      </c>
    </row>
    <row r="18" spans="1:15" ht="24" customHeight="1" thickBot="1" x14ac:dyDescent="0.3">
      <c r="A18" s="4" t="s">
        <v>32</v>
      </c>
      <c r="B18" s="11">
        <f>37511.07+347.18</f>
        <v>37858.25</v>
      </c>
      <c r="C18" s="11">
        <f>38248.75+354.67</f>
        <v>38603.42</v>
      </c>
      <c r="D18" s="11">
        <f>40682.28+375.9</f>
        <v>41058.18</v>
      </c>
      <c r="E18" s="11">
        <f>38814.48+360.02</f>
        <v>39174.5</v>
      </c>
      <c r="F18" s="11">
        <f>38029.8+351.27</f>
        <v>38381.07</v>
      </c>
      <c r="G18" s="11">
        <f>39597.87+366.46</f>
        <v>39964.33</v>
      </c>
      <c r="H18" s="11">
        <f>38814.89+359.65</f>
        <v>39174.54</v>
      </c>
      <c r="I18" s="11">
        <f>38998.15+361.13+2.03</f>
        <v>39361.31</v>
      </c>
      <c r="J18" s="11">
        <f>40861.41+378.46+0.95</f>
        <v>41240.82</v>
      </c>
      <c r="K18" s="11">
        <f>37692.39+348.95+0.27</f>
        <v>38041.609999999993</v>
      </c>
      <c r="L18" s="11">
        <f>41245.66+365.24</f>
        <v>41610.9</v>
      </c>
      <c r="M18" s="11">
        <f>39959.9+365.55</f>
        <v>40325.450000000004</v>
      </c>
      <c r="N18" s="11">
        <f>SUM(B18:M18)</f>
        <v>474794.38</v>
      </c>
    </row>
    <row r="19" spans="1:15" ht="24" customHeight="1" thickBot="1" x14ac:dyDescent="0.3">
      <c r="A19" s="4" t="s">
        <v>27</v>
      </c>
      <c r="B19" s="11">
        <v>324.37</v>
      </c>
      <c r="C19" s="11">
        <v>324.37</v>
      </c>
      <c r="D19" s="11">
        <v>324.37</v>
      </c>
      <c r="E19" s="11">
        <v>324.37</v>
      </c>
      <c r="F19" s="11">
        <v>324.37</v>
      </c>
      <c r="G19" s="11">
        <v>0</v>
      </c>
      <c r="H19" s="11">
        <v>648.74</v>
      </c>
      <c r="I19" s="11">
        <v>324.37</v>
      </c>
      <c r="J19" s="11">
        <v>324.37</v>
      </c>
      <c r="K19" s="11">
        <v>0</v>
      </c>
      <c r="L19" s="11">
        <v>0</v>
      </c>
      <c r="M19" s="11">
        <v>1018.62</v>
      </c>
      <c r="N19" s="11">
        <f>SUM(B19:M19)</f>
        <v>3937.95</v>
      </c>
    </row>
    <row r="20" spans="1:15" ht="26.25" customHeight="1" thickBot="1" x14ac:dyDescent="0.3">
      <c r="A20" s="4" t="s">
        <v>16</v>
      </c>
      <c r="B20" s="11">
        <v>424.19</v>
      </c>
      <c r="C20" s="11">
        <v>4434.6400000000003</v>
      </c>
      <c r="D20" s="11">
        <v>2098.29</v>
      </c>
      <c r="E20" s="11">
        <v>3381.17</v>
      </c>
      <c r="F20" s="11">
        <v>0</v>
      </c>
      <c r="G20" s="11">
        <v>0</v>
      </c>
      <c r="H20" s="11">
        <v>1099.49</v>
      </c>
      <c r="I20" s="11">
        <v>2340.98</v>
      </c>
      <c r="J20" s="11">
        <v>2203.41</v>
      </c>
      <c r="K20" s="11">
        <v>355.2</v>
      </c>
      <c r="L20" s="11">
        <v>1862.62</v>
      </c>
      <c r="M20" s="11">
        <v>345.27</v>
      </c>
      <c r="N20" s="11">
        <f t="shared" ref="N20:N26" si="11">SUM(B20:M20)</f>
        <v>18545.260000000002</v>
      </c>
    </row>
    <row r="21" spans="1:15" ht="26.25" customHeight="1" thickBot="1" x14ac:dyDescent="0.3">
      <c r="A21" s="4" t="s">
        <v>17</v>
      </c>
      <c r="B21" s="11">
        <v>119.13</v>
      </c>
      <c r="C21" s="11">
        <v>163.06</v>
      </c>
      <c r="D21" s="11">
        <v>174.98</v>
      </c>
      <c r="E21" s="11">
        <v>166.95</v>
      </c>
      <c r="F21" s="11">
        <v>163.58000000000001</v>
      </c>
      <c r="G21" s="11">
        <v>170.32</v>
      </c>
      <c r="H21" s="11">
        <v>166.95</v>
      </c>
      <c r="I21" s="11">
        <v>182.83</v>
      </c>
      <c r="J21" s="11">
        <v>182.84</v>
      </c>
      <c r="K21" s="11">
        <v>164.14</v>
      </c>
      <c r="L21" s="11">
        <v>169.73</v>
      </c>
      <c r="M21" s="11">
        <v>164.2</v>
      </c>
      <c r="N21" s="11">
        <f t="shared" si="11"/>
        <v>1988.7099999999998</v>
      </c>
    </row>
    <row r="22" spans="1:15" ht="24" customHeight="1" thickBot="1" x14ac:dyDescent="0.3">
      <c r="A22" s="4" t="s">
        <v>18</v>
      </c>
      <c r="B22" s="11">
        <v>1860.3</v>
      </c>
      <c r="C22" s="11">
        <v>1639.89</v>
      </c>
      <c r="D22" s="11">
        <v>2244.73</v>
      </c>
      <c r="E22" s="11">
        <v>915.8</v>
      </c>
      <c r="F22" s="11">
        <v>2471.63</v>
      </c>
      <c r="G22" s="11">
        <v>1119.45</v>
      </c>
      <c r="H22" s="11">
        <v>4651.41</v>
      </c>
      <c r="I22" s="11">
        <v>93.81</v>
      </c>
      <c r="J22" s="11">
        <v>960.06</v>
      </c>
      <c r="K22" s="11">
        <v>2037.71</v>
      </c>
      <c r="L22" s="11">
        <v>1792.4</v>
      </c>
      <c r="M22" s="11">
        <v>950.26</v>
      </c>
      <c r="N22" s="11">
        <f t="shared" si="11"/>
        <v>20737.45</v>
      </c>
    </row>
    <row r="23" spans="1:15" ht="24" customHeight="1" thickBot="1" x14ac:dyDescent="0.3">
      <c r="A23" s="4" t="s">
        <v>46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2956.5</v>
      </c>
      <c r="I23" s="11">
        <v>2957.55</v>
      </c>
      <c r="J23" s="11">
        <v>3081.91</v>
      </c>
      <c r="K23" s="11">
        <v>2883.77</v>
      </c>
      <c r="L23" s="11">
        <v>2987.89</v>
      </c>
      <c r="M23" s="11">
        <v>3009.48</v>
      </c>
      <c r="N23" s="11">
        <f t="shared" si="11"/>
        <v>17877.099999999999</v>
      </c>
    </row>
    <row r="24" spans="1:15" ht="24" customHeight="1" thickBot="1" x14ac:dyDescent="0.3">
      <c r="A24" s="4" t="s">
        <v>28</v>
      </c>
      <c r="B24" s="11">
        <v>311.39</v>
      </c>
      <c r="C24" s="11">
        <v>317.54000000000002</v>
      </c>
      <c r="D24" s="11">
        <v>337.73</v>
      </c>
      <c r="E24" s="11">
        <v>322.22000000000003</v>
      </c>
      <c r="F24" s="11">
        <v>315.70999999999998</v>
      </c>
      <c r="G24" s="11">
        <v>328.73</v>
      </c>
      <c r="H24" s="11">
        <v>322.23</v>
      </c>
      <c r="I24" s="11">
        <v>319.82</v>
      </c>
      <c r="J24" s="11">
        <v>337.38</v>
      </c>
      <c r="K24" s="11">
        <v>312.39</v>
      </c>
      <c r="L24" s="11">
        <v>327.58999999999997</v>
      </c>
      <c r="M24" s="11">
        <v>316.92</v>
      </c>
      <c r="N24" s="11">
        <f t="shared" si="11"/>
        <v>3869.6500000000005</v>
      </c>
    </row>
    <row r="25" spans="1:15" ht="24" hidden="1" customHeight="1" thickBot="1" x14ac:dyDescent="0.3">
      <c r="A25" s="4" t="s">
        <v>29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f t="shared" si="11"/>
        <v>0</v>
      </c>
    </row>
    <row r="26" spans="1:15" ht="21" customHeight="1" thickBot="1" x14ac:dyDescent="0.3">
      <c r="A26" s="4" t="s">
        <v>14</v>
      </c>
      <c r="B26" s="14">
        <v>2900</v>
      </c>
      <c r="C26" s="14">
        <v>5325</v>
      </c>
      <c r="D26" s="14">
        <v>5100</v>
      </c>
      <c r="E26" s="14">
        <v>5300</v>
      </c>
      <c r="F26" s="14">
        <v>3405</v>
      </c>
      <c r="G26" s="14">
        <v>3500</v>
      </c>
      <c r="H26" s="14">
        <v>2900</v>
      </c>
      <c r="I26" s="14">
        <v>3125</v>
      </c>
      <c r="J26" s="14">
        <v>2900</v>
      </c>
      <c r="K26" s="14">
        <v>2900</v>
      </c>
      <c r="L26" s="11">
        <v>625</v>
      </c>
      <c r="M26" s="11">
        <v>8125</v>
      </c>
      <c r="N26" s="11">
        <f t="shared" si="11"/>
        <v>46105</v>
      </c>
      <c r="O26" s="3"/>
    </row>
    <row r="27" spans="1:15" ht="21.75" customHeight="1" thickBot="1" x14ac:dyDescent="0.3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5" ht="19.5" customHeight="1" thickBot="1" x14ac:dyDescent="0.3">
      <c r="A28" s="4" t="s">
        <v>1</v>
      </c>
      <c r="B28" s="11">
        <f>1953.3*0.6</f>
        <v>1171.98</v>
      </c>
      <c r="C28" s="11">
        <f t="shared" ref="C28:M28" si="12">1953.3*0.6</f>
        <v>1171.98</v>
      </c>
      <c r="D28" s="11">
        <f t="shared" si="12"/>
        <v>1171.98</v>
      </c>
      <c r="E28" s="11">
        <f t="shared" si="12"/>
        <v>1171.98</v>
      </c>
      <c r="F28" s="11">
        <f t="shared" si="12"/>
        <v>1171.98</v>
      </c>
      <c r="G28" s="11">
        <f t="shared" si="12"/>
        <v>1171.98</v>
      </c>
      <c r="H28" s="11">
        <f t="shared" si="12"/>
        <v>1171.98</v>
      </c>
      <c r="I28" s="11">
        <f t="shared" si="12"/>
        <v>1171.98</v>
      </c>
      <c r="J28" s="11">
        <f t="shared" si="12"/>
        <v>1171.98</v>
      </c>
      <c r="K28" s="11">
        <f t="shared" si="12"/>
        <v>1171.98</v>
      </c>
      <c r="L28" s="11">
        <f t="shared" si="12"/>
        <v>1171.98</v>
      </c>
      <c r="M28" s="11">
        <f t="shared" si="12"/>
        <v>1171.98</v>
      </c>
      <c r="N28" s="11">
        <f t="shared" ref="N28:N39" si="13">SUM(B28:M28)</f>
        <v>14063.759999999997</v>
      </c>
    </row>
    <row r="29" spans="1:15" ht="22.5" customHeight="1" thickBot="1" x14ac:dyDescent="0.3">
      <c r="A29" s="4" t="s">
        <v>2</v>
      </c>
      <c r="B29" s="11">
        <f t="shared" ref="B29:M29" si="14">1953.3*0.17</f>
        <v>332.06100000000004</v>
      </c>
      <c r="C29" s="11">
        <f t="shared" si="14"/>
        <v>332.06100000000004</v>
      </c>
      <c r="D29" s="11">
        <f t="shared" si="14"/>
        <v>332.06100000000004</v>
      </c>
      <c r="E29" s="11">
        <f t="shared" si="14"/>
        <v>332.06100000000004</v>
      </c>
      <c r="F29" s="11">
        <f t="shared" si="14"/>
        <v>332.06100000000004</v>
      </c>
      <c r="G29" s="11">
        <f t="shared" si="14"/>
        <v>332.06100000000004</v>
      </c>
      <c r="H29" s="11">
        <f t="shared" si="14"/>
        <v>332.06100000000004</v>
      </c>
      <c r="I29" s="11">
        <f t="shared" si="14"/>
        <v>332.06100000000004</v>
      </c>
      <c r="J29" s="11">
        <f t="shared" si="14"/>
        <v>332.06100000000004</v>
      </c>
      <c r="K29" s="11">
        <f t="shared" si="14"/>
        <v>332.06100000000004</v>
      </c>
      <c r="L29" s="11">
        <f t="shared" si="14"/>
        <v>332.06100000000004</v>
      </c>
      <c r="M29" s="11">
        <f t="shared" si="14"/>
        <v>332.06100000000004</v>
      </c>
      <c r="N29" s="11">
        <f t="shared" si="13"/>
        <v>3984.7320000000013</v>
      </c>
    </row>
    <row r="30" spans="1:15" ht="21" customHeight="1" thickBot="1" x14ac:dyDescent="0.3">
      <c r="A30" s="4" t="s">
        <v>3</v>
      </c>
      <c r="B30" s="11">
        <f>47485.04*2.3%</f>
        <v>1092.1559199999999</v>
      </c>
      <c r="C30" s="11">
        <f>45151.68*2.3%</f>
        <v>1038.48864</v>
      </c>
      <c r="D30" s="11">
        <f>45417.31*2.3%</f>
        <v>1044.5981299999999</v>
      </c>
      <c r="E30" s="11">
        <f>43584.08*2.3%</f>
        <v>1002.43384</v>
      </c>
      <c r="F30" s="11">
        <f>42081.77*2.3%</f>
        <v>967.88070999999991</v>
      </c>
      <c r="G30" s="11">
        <f>49960.36*2.3%</f>
        <v>1149.0882799999999</v>
      </c>
      <c r="H30" s="11">
        <f>46423.69*2.3%</f>
        <v>1067.74487</v>
      </c>
      <c r="I30" s="11">
        <f>47113.56*2.3%</f>
        <v>1083.6118799999999</v>
      </c>
      <c r="J30" s="11">
        <f>46551.65*2.3%</f>
        <v>1070.68795</v>
      </c>
      <c r="K30" s="11">
        <f>49649.28*2.3%</f>
        <v>1141.93344</v>
      </c>
      <c r="L30" s="11">
        <f>47211.41*2.3%</f>
        <v>1085.8624300000001</v>
      </c>
      <c r="M30" s="11">
        <f>48006.29*2.3%</f>
        <v>1104.1446699999999</v>
      </c>
      <c r="N30" s="11">
        <f t="shared" si="13"/>
        <v>12848.630760000002</v>
      </c>
    </row>
    <row r="31" spans="1:15" ht="23.25" customHeight="1" thickBot="1" x14ac:dyDescent="0.3">
      <c r="A31" s="4" t="s">
        <v>4</v>
      </c>
      <c r="B31" s="11">
        <f>40573.26*3%</f>
        <v>1217.1977999999999</v>
      </c>
      <c r="C31" s="11">
        <f>45158.55*3%</f>
        <v>1354.7565</v>
      </c>
      <c r="D31" s="11">
        <f>45913.91*3%</f>
        <v>1377.4173000000001</v>
      </c>
      <c r="E31" s="11">
        <f>43960.64*3%</f>
        <v>1318.8191999999999</v>
      </c>
      <c r="F31" s="11">
        <f>41331.99*3%</f>
        <v>1239.9596999999999</v>
      </c>
      <c r="G31" s="11">
        <f>41582.83*3%</f>
        <v>1247.4848999999999</v>
      </c>
      <c r="H31" s="11">
        <f>48371.12*3%</f>
        <v>1451.1336000000001</v>
      </c>
      <c r="I31" s="11">
        <f>45256.3*3%</f>
        <v>1357.6890000000001</v>
      </c>
      <c r="J31" s="11">
        <f>48006.42*3%</f>
        <v>1440.1925999999999</v>
      </c>
      <c r="K31" s="11">
        <f>43794.82*3%</f>
        <v>1313.8445999999999</v>
      </c>
      <c r="L31" s="11">
        <f>48751.13*3%</f>
        <v>1462.5338999999999</v>
      </c>
      <c r="M31" s="11">
        <f>45111.58*3%</f>
        <v>1353.3474000000001</v>
      </c>
      <c r="N31" s="11">
        <f t="shared" si="13"/>
        <v>16134.376500000002</v>
      </c>
    </row>
    <row r="32" spans="1:15" ht="23.25" customHeight="1" thickBot="1" x14ac:dyDescent="0.3">
      <c r="A32" s="4" t="s">
        <v>9</v>
      </c>
      <c r="B32" s="11">
        <f t="shared" ref="B32:M32" si="15">1953.3*8.5</f>
        <v>16603.05</v>
      </c>
      <c r="C32" s="11">
        <f t="shared" si="15"/>
        <v>16603.05</v>
      </c>
      <c r="D32" s="11">
        <f t="shared" si="15"/>
        <v>16603.05</v>
      </c>
      <c r="E32" s="11">
        <f t="shared" si="15"/>
        <v>16603.05</v>
      </c>
      <c r="F32" s="11">
        <f t="shared" si="15"/>
        <v>16603.05</v>
      </c>
      <c r="G32" s="11">
        <f t="shared" si="15"/>
        <v>16603.05</v>
      </c>
      <c r="H32" s="11">
        <f t="shared" si="15"/>
        <v>16603.05</v>
      </c>
      <c r="I32" s="11">
        <f t="shared" si="15"/>
        <v>16603.05</v>
      </c>
      <c r="J32" s="11">
        <f t="shared" si="15"/>
        <v>16603.05</v>
      </c>
      <c r="K32" s="11">
        <f t="shared" si="15"/>
        <v>16603.05</v>
      </c>
      <c r="L32" s="11">
        <f t="shared" si="15"/>
        <v>16603.05</v>
      </c>
      <c r="M32" s="11">
        <f t="shared" si="15"/>
        <v>16603.05</v>
      </c>
      <c r="N32" s="11">
        <f t="shared" si="13"/>
        <v>199236.59999999995</v>
      </c>
    </row>
    <row r="33" spans="1:14" ht="26.25" customHeight="1" thickBot="1" x14ac:dyDescent="0.3">
      <c r="A33" s="4" t="s">
        <v>19</v>
      </c>
      <c r="B33" s="11">
        <f>1732.97+204.01</f>
        <v>1936.98</v>
      </c>
      <c r="C33" s="11">
        <f>3125.39+367.91</f>
        <v>3493.2999999999997</v>
      </c>
      <c r="D33" s="11">
        <v>0</v>
      </c>
      <c r="E33" s="11">
        <v>0</v>
      </c>
      <c r="F33" s="11">
        <f>1080.72+55.2</f>
        <v>1135.92</v>
      </c>
      <c r="G33" s="11">
        <f>2151.67+253.3</f>
        <v>2404.9700000000003</v>
      </c>
      <c r="H33" s="11">
        <f>1922.34+226.3</f>
        <v>2148.64</v>
      </c>
      <c r="I33" s="11">
        <f>327.9+38.61</f>
        <v>366.51</v>
      </c>
      <c r="J33" s="11">
        <f>1740.96+204.94</f>
        <v>1945.9</v>
      </c>
      <c r="K33" s="11">
        <f>298.82+35.17</f>
        <v>333.99</v>
      </c>
      <c r="L33" s="11">
        <v>0</v>
      </c>
      <c r="M33" s="11">
        <f>8899.51+1047.63</f>
        <v>9947.14</v>
      </c>
      <c r="N33" s="11">
        <f t="shared" si="13"/>
        <v>23713.35</v>
      </c>
    </row>
    <row r="34" spans="1:14" ht="26.25" customHeight="1" thickBot="1" x14ac:dyDescent="0.3">
      <c r="A34" s="4" t="s">
        <v>20</v>
      </c>
      <c r="B34" s="11">
        <v>258.79000000000002</v>
      </c>
      <c r="C34" s="11">
        <v>258.79000000000002</v>
      </c>
      <c r="D34" s="11">
        <v>258.79000000000002</v>
      </c>
      <c r="E34" s="11">
        <v>258.79000000000002</v>
      </c>
      <c r="F34" s="11">
        <v>258.79000000000002</v>
      </c>
      <c r="G34" s="11">
        <v>258.79000000000002</v>
      </c>
      <c r="H34" s="11">
        <v>258.79000000000002</v>
      </c>
      <c r="I34" s="11">
        <v>258.79000000000002</v>
      </c>
      <c r="J34" s="11">
        <v>258.79000000000002</v>
      </c>
      <c r="K34" s="11">
        <v>258.79000000000002</v>
      </c>
      <c r="L34" s="11">
        <v>258.79000000000002</v>
      </c>
      <c r="M34" s="11">
        <v>258.79000000000002</v>
      </c>
      <c r="N34" s="11">
        <f t="shared" si="13"/>
        <v>3105.48</v>
      </c>
    </row>
    <row r="35" spans="1:14" ht="26.25" customHeight="1" thickBot="1" x14ac:dyDescent="0.3">
      <c r="A35" s="4" t="s">
        <v>21</v>
      </c>
      <c r="B35" s="11">
        <v>3718.4</v>
      </c>
      <c r="C35" s="11">
        <v>2701.65</v>
      </c>
      <c r="D35" s="11">
        <v>3436.2</v>
      </c>
      <c r="E35" s="11">
        <v>1103.9000000000001</v>
      </c>
      <c r="F35" s="11">
        <v>4805.7</v>
      </c>
      <c r="G35" s="11">
        <v>0</v>
      </c>
      <c r="H35" s="11">
        <v>946.2</v>
      </c>
      <c r="I35" s="11">
        <v>2166.3000000000002</v>
      </c>
      <c r="J35" s="11">
        <v>2045.95</v>
      </c>
      <c r="K35" s="11">
        <v>1261.5999999999999</v>
      </c>
      <c r="L35" s="11">
        <v>2431.9</v>
      </c>
      <c r="M35" s="11">
        <v>2656</v>
      </c>
      <c r="N35" s="11">
        <f t="shared" si="13"/>
        <v>27273.8</v>
      </c>
    </row>
    <row r="36" spans="1:14" ht="26.25" customHeight="1" thickBot="1" x14ac:dyDescent="0.3">
      <c r="A36" s="4" t="s">
        <v>28</v>
      </c>
      <c r="B36" s="11">
        <v>332.9</v>
      </c>
      <c r="C36" s="11">
        <v>332.9</v>
      </c>
      <c r="D36" s="11">
        <v>332.9</v>
      </c>
      <c r="E36" s="11">
        <v>332.9</v>
      </c>
      <c r="F36" s="11">
        <v>332.9</v>
      </c>
      <c r="G36" s="11">
        <v>332.9</v>
      </c>
      <c r="H36" s="11">
        <v>332.9</v>
      </c>
      <c r="I36" s="11">
        <v>332.9</v>
      </c>
      <c r="J36" s="11">
        <v>332.9</v>
      </c>
      <c r="K36" s="11">
        <v>332.9</v>
      </c>
      <c r="L36" s="11">
        <v>332.9</v>
      </c>
      <c r="M36" s="11">
        <v>332.9</v>
      </c>
      <c r="N36" s="11">
        <f t="shared" si="13"/>
        <v>3994.8000000000006</v>
      </c>
    </row>
    <row r="37" spans="1:14" ht="22.5" customHeight="1" thickBot="1" x14ac:dyDescent="0.3">
      <c r="A37" s="4" t="s">
        <v>6</v>
      </c>
      <c r="B37" s="11">
        <f t="shared" ref="B37:J37" si="16">1953.3*3.08</f>
        <v>6016.1639999999998</v>
      </c>
      <c r="C37" s="11">
        <f t="shared" si="16"/>
        <v>6016.1639999999998</v>
      </c>
      <c r="D37" s="11">
        <f t="shared" si="16"/>
        <v>6016.1639999999998</v>
      </c>
      <c r="E37" s="11">
        <f t="shared" si="16"/>
        <v>6016.1639999999998</v>
      </c>
      <c r="F37" s="11">
        <f t="shared" si="16"/>
        <v>6016.1639999999998</v>
      </c>
      <c r="G37" s="11">
        <f t="shared" si="16"/>
        <v>6016.1639999999998</v>
      </c>
      <c r="H37" s="11">
        <f t="shared" si="16"/>
        <v>6016.1639999999998</v>
      </c>
      <c r="I37" s="11">
        <f t="shared" si="16"/>
        <v>6016.1639999999998</v>
      </c>
      <c r="J37" s="11">
        <f t="shared" si="16"/>
        <v>6016.1639999999998</v>
      </c>
      <c r="K37" s="11">
        <f>1953.3*3.22</f>
        <v>6289.6260000000002</v>
      </c>
      <c r="L37" s="11">
        <f t="shared" ref="L37:M37" si="17">1953.3*3.22</f>
        <v>6289.6260000000002</v>
      </c>
      <c r="M37" s="11">
        <f t="shared" si="17"/>
        <v>6289.6260000000002</v>
      </c>
      <c r="N37" s="11">
        <f t="shared" si="13"/>
        <v>73014.353999999992</v>
      </c>
    </row>
    <row r="38" spans="1:14" ht="24.75" customHeight="1" thickBot="1" x14ac:dyDescent="0.3">
      <c r="A38" s="4" t="s">
        <v>30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3615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3"/>
        <v>3615</v>
      </c>
    </row>
    <row r="39" spans="1:14" ht="24.75" customHeight="1" thickBot="1" x14ac:dyDescent="0.3">
      <c r="A39" s="4" t="s">
        <v>25</v>
      </c>
      <c r="B39" s="11">
        <v>7398.11</v>
      </c>
      <c r="C39" s="11">
        <v>7398.11</v>
      </c>
      <c r="D39" s="11">
        <v>7398.11</v>
      </c>
      <c r="E39" s="11">
        <v>7398.11</v>
      </c>
      <c r="F39" s="11">
        <v>7398.11</v>
      </c>
      <c r="G39" s="11">
        <v>7398.11</v>
      </c>
      <c r="H39" s="11">
        <v>7398.11</v>
      </c>
      <c r="I39" s="11">
        <v>7398.11</v>
      </c>
      <c r="J39" s="11">
        <v>7398.11</v>
      </c>
      <c r="K39" s="11">
        <v>7398.11</v>
      </c>
      <c r="L39" s="11">
        <v>7398.11</v>
      </c>
      <c r="M39" s="11">
        <v>7398.11</v>
      </c>
      <c r="N39" s="11">
        <f t="shared" si="13"/>
        <v>88777.319999999992</v>
      </c>
    </row>
    <row r="40" spans="1:14" ht="21.75" customHeight="1" thickBot="1" x14ac:dyDescent="0.3">
      <c r="A40" s="4" t="s">
        <v>46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2640</v>
      </c>
      <c r="I40" s="11">
        <v>2960</v>
      </c>
      <c r="J40" s="11">
        <v>2760</v>
      </c>
      <c r="K40" s="11">
        <v>2890</v>
      </c>
      <c r="L40" s="11">
        <v>2400</v>
      </c>
      <c r="M40" s="11">
        <v>3120</v>
      </c>
      <c r="N40" s="11">
        <f t="shared" ref="N40:N42" si="18">SUM(B40:M40)</f>
        <v>16770</v>
      </c>
    </row>
    <row r="41" spans="1:14" ht="24.75" customHeight="1" thickBot="1" x14ac:dyDescent="0.3">
      <c r="A41" s="4" t="s">
        <v>24</v>
      </c>
      <c r="B41" s="11">
        <v>225</v>
      </c>
      <c r="C41" s="11">
        <v>225</v>
      </c>
      <c r="D41" s="11">
        <v>225</v>
      </c>
      <c r="E41" s="11">
        <v>225</v>
      </c>
      <c r="F41" s="11">
        <v>225</v>
      </c>
      <c r="G41" s="11">
        <v>225</v>
      </c>
      <c r="H41" s="11">
        <v>225</v>
      </c>
      <c r="I41" s="11">
        <v>225</v>
      </c>
      <c r="J41" s="11">
        <v>225</v>
      </c>
      <c r="K41" s="11">
        <v>225</v>
      </c>
      <c r="L41" s="11">
        <v>225</v>
      </c>
      <c r="M41" s="11">
        <v>225</v>
      </c>
      <c r="N41" s="11">
        <f t="shared" si="18"/>
        <v>2700</v>
      </c>
    </row>
    <row r="42" spans="1:14" ht="24" customHeight="1" thickBot="1" x14ac:dyDescent="0.3">
      <c r="A42" s="4" t="s">
        <v>10</v>
      </c>
      <c r="B42" s="11">
        <f>16005.41</f>
        <v>16005.41</v>
      </c>
      <c r="C42" s="11">
        <f>134.6</f>
        <v>134.6</v>
      </c>
      <c r="D42" s="11">
        <v>0</v>
      </c>
      <c r="E42" s="11">
        <v>0</v>
      </c>
      <c r="F42" s="11">
        <f>1469.3</f>
        <v>1469.3</v>
      </c>
      <c r="G42" s="11">
        <v>0</v>
      </c>
      <c r="H42" s="11">
        <v>0</v>
      </c>
      <c r="I42" s="11">
        <f>1343.9+13350+1101.8+1215.1</f>
        <v>17010.8</v>
      </c>
      <c r="J42" s="11">
        <f>165773.66</f>
        <v>165773.66</v>
      </c>
      <c r="K42" s="11">
        <f>4210.7+778.2</f>
        <v>4988.8999999999996</v>
      </c>
      <c r="L42" s="11">
        <f>25350+37400+735</f>
        <v>63485</v>
      </c>
      <c r="M42" s="11">
        <f>1117.1</f>
        <v>1117.0999999999999</v>
      </c>
      <c r="N42" s="11">
        <f t="shared" si="18"/>
        <v>269984.77</v>
      </c>
    </row>
    <row r="43" spans="1:14" ht="22.5" customHeight="1" thickBot="1" x14ac:dyDescent="0.3">
      <c r="A43" s="9" t="s">
        <v>22</v>
      </c>
      <c r="B43" s="10">
        <f t="shared" ref="B43:M43" si="19">SUM(B28:B42)</f>
        <v>56308.19872</v>
      </c>
      <c r="C43" s="10">
        <f t="shared" si="19"/>
        <v>41060.850140000002</v>
      </c>
      <c r="D43" s="10">
        <f t="shared" si="19"/>
        <v>38196.270430000004</v>
      </c>
      <c r="E43" s="10">
        <f t="shared" si="19"/>
        <v>35763.208040000005</v>
      </c>
      <c r="F43" s="10">
        <f t="shared" si="19"/>
        <v>41956.815410000003</v>
      </c>
      <c r="G43" s="10">
        <f t="shared" si="19"/>
        <v>37139.598180000001</v>
      </c>
      <c r="H43" s="10">
        <f t="shared" si="19"/>
        <v>40591.77347</v>
      </c>
      <c r="I43" s="10">
        <f t="shared" si="19"/>
        <v>60897.965880000003</v>
      </c>
      <c r="J43" s="10">
        <f t="shared" si="19"/>
        <v>207374.44555</v>
      </c>
      <c r="K43" s="10">
        <f t="shared" si="19"/>
        <v>44541.785040000002</v>
      </c>
      <c r="L43" s="10">
        <f t="shared" si="19"/>
        <v>103476.81333</v>
      </c>
      <c r="M43" s="10">
        <f t="shared" si="19"/>
        <v>51909.249069999998</v>
      </c>
      <c r="N43" s="10">
        <f>SUM(B43:M43)</f>
        <v>759216.97326</v>
      </c>
    </row>
    <row r="44" spans="1:14" ht="23.25" customHeight="1" thickBot="1" x14ac:dyDescent="0.3">
      <c r="A44" s="4" t="s">
        <v>5</v>
      </c>
      <c r="B44" s="18">
        <f t="shared" ref="B44:N44" si="20">B17-B43</f>
        <v>-12510.568719999996</v>
      </c>
      <c r="C44" s="18">
        <f t="shared" si="20"/>
        <v>9747.069859999996</v>
      </c>
      <c r="D44" s="18">
        <f t="shared" si="20"/>
        <v>13142.009570000009</v>
      </c>
      <c r="E44" s="18">
        <f t="shared" si="20"/>
        <v>13821.801959999997</v>
      </c>
      <c r="F44" s="18">
        <f t="shared" si="20"/>
        <v>3104.5445899999977</v>
      </c>
      <c r="G44" s="18">
        <f t="shared" si="20"/>
        <v>7943.2318200000009</v>
      </c>
      <c r="H44" s="18">
        <f t="shared" si="20"/>
        <v>11328.086529999993</v>
      </c>
      <c r="I44" s="18">
        <f t="shared" si="20"/>
        <v>-12192.295879999998</v>
      </c>
      <c r="J44" s="18">
        <f t="shared" si="20"/>
        <v>-156143.65555</v>
      </c>
      <c r="K44" s="18">
        <f t="shared" si="20"/>
        <v>2153.0349599999827</v>
      </c>
      <c r="L44" s="18">
        <f t="shared" si="20"/>
        <v>-54100.68333</v>
      </c>
      <c r="M44" s="18">
        <f t="shared" si="20"/>
        <v>2345.9509300000063</v>
      </c>
      <c r="N44" s="11">
        <f t="shared" si="20"/>
        <v>-171361.47326</v>
      </c>
    </row>
    <row r="45" spans="1:14" ht="23.25" customHeight="1" thickBot="1" x14ac:dyDescent="0.3">
      <c r="A45" s="4" t="s">
        <v>7</v>
      </c>
      <c r="B45" s="14">
        <f t="shared" ref="B45:N45" si="21">B5+B44</f>
        <v>-193232.85872000002</v>
      </c>
      <c r="C45" s="14">
        <f t="shared" si="21"/>
        <v>-183485.78886000003</v>
      </c>
      <c r="D45" s="14">
        <f t="shared" si="21"/>
        <v>-170343.77929000003</v>
      </c>
      <c r="E45" s="14">
        <f t="shared" si="21"/>
        <v>-156521.97733000002</v>
      </c>
      <c r="F45" s="14">
        <f t="shared" si="21"/>
        <v>-153417.43274000002</v>
      </c>
      <c r="G45" s="14">
        <f t="shared" si="21"/>
        <v>-145474.20092000003</v>
      </c>
      <c r="H45" s="14">
        <f t="shared" si="21"/>
        <v>-134146.11439000003</v>
      </c>
      <c r="I45" s="14">
        <f t="shared" si="21"/>
        <v>-146338.41027000002</v>
      </c>
      <c r="J45" s="14">
        <f t="shared" si="21"/>
        <v>-302482.06582000002</v>
      </c>
      <c r="K45" s="14">
        <f t="shared" si="21"/>
        <v>-300329.03086000006</v>
      </c>
      <c r="L45" s="14">
        <f t="shared" si="21"/>
        <v>-354429.71419000009</v>
      </c>
      <c r="M45" s="14">
        <f t="shared" si="21"/>
        <v>-352083.76326000009</v>
      </c>
      <c r="N45" s="14">
        <f t="shared" si="21"/>
        <v>-352083.76326000004</v>
      </c>
    </row>
    <row r="46" spans="1:14" ht="27" customHeight="1" thickBot="1" x14ac:dyDescent="0.3">
      <c r="A46" s="15" t="s">
        <v>11</v>
      </c>
      <c r="B46" s="19">
        <f>B6+B17-B7</f>
        <v>-184500.15</v>
      </c>
      <c r="C46" s="19">
        <f t="shared" ref="C46:N46" si="22">C6+C17-C7</f>
        <v>-182413.28</v>
      </c>
      <c r="D46" s="19">
        <f t="shared" si="22"/>
        <v>-180061.68</v>
      </c>
      <c r="E46" s="19">
        <f t="shared" si="22"/>
        <v>-177630.12</v>
      </c>
      <c r="F46" s="19">
        <f t="shared" si="22"/>
        <v>-178219.90000000002</v>
      </c>
      <c r="G46" s="19">
        <f t="shared" si="22"/>
        <v>-186666.80000000002</v>
      </c>
      <c r="H46" s="19">
        <f t="shared" si="22"/>
        <v>-184740.00000000003</v>
      </c>
      <c r="I46" s="19">
        <f t="shared" si="22"/>
        <v>-186717.26</v>
      </c>
      <c r="J46" s="19">
        <f t="shared" si="22"/>
        <v>-185607.49</v>
      </c>
      <c r="K46" s="19">
        <f t="shared" si="22"/>
        <v>-192146.49000000002</v>
      </c>
      <c r="L46" s="19">
        <f t="shared" si="22"/>
        <v>-193566.31000000003</v>
      </c>
      <c r="M46" s="19">
        <f t="shared" si="22"/>
        <v>-190901.94</v>
      </c>
      <c r="N46" s="19">
        <f t="shared" si="22"/>
        <v>-190901.93999999994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2024-03-01T07:52:47Z</cp:lastPrinted>
  <dcterms:created xsi:type="dcterms:W3CDTF">2011-06-06T03:25:48Z</dcterms:created>
  <dcterms:modified xsi:type="dcterms:W3CDTF">2024-03-01T08:03:31Z</dcterms:modified>
</cp:coreProperties>
</file>