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3" i="1" l="1"/>
  <c r="L33" i="1" l="1"/>
  <c r="K33" i="1" l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K22" i="1"/>
  <c r="L22" i="1"/>
  <c r="M22" i="1"/>
  <c r="I33" i="1" l="1"/>
  <c r="H31" i="1" l="1"/>
  <c r="I31" i="1"/>
  <c r="J31" i="1"/>
  <c r="J25" i="1" l="1"/>
  <c r="J15" i="1"/>
  <c r="J24" i="1"/>
  <c r="J8" i="1"/>
  <c r="I25" i="1" l="1"/>
  <c r="I15" i="1"/>
  <c r="I24" i="1"/>
  <c r="I8" i="1"/>
  <c r="H25" i="1" l="1"/>
  <c r="H15" i="1"/>
  <c r="H24" i="1"/>
  <c r="H8" i="1"/>
  <c r="H26" i="1" l="1"/>
  <c r="I26" i="1"/>
  <c r="J26" i="1"/>
  <c r="H23" i="1"/>
  <c r="I23" i="1"/>
  <c r="J23" i="1"/>
  <c r="H22" i="1"/>
  <c r="I22" i="1"/>
  <c r="J22" i="1"/>
  <c r="G33" i="1" l="1"/>
  <c r="F33" i="1" l="1"/>
  <c r="G25" i="1" l="1"/>
  <c r="G15" i="1"/>
  <c r="G24" i="1"/>
  <c r="G8" i="1"/>
  <c r="C37" i="1" l="1"/>
  <c r="F25" i="1"/>
  <c r="F15" i="1"/>
  <c r="F24" i="1"/>
  <c r="F8" i="1"/>
  <c r="E25" i="1" l="1"/>
  <c r="E15" i="1"/>
  <c r="E24" i="1"/>
  <c r="E8" i="1"/>
  <c r="E33" i="1" l="1"/>
  <c r="E31" i="1" l="1"/>
  <c r="F31" i="1"/>
  <c r="G31" i="1"/>
  <c r="E26" i="1"/>
  <c r="F26" i="1"/>
  <c r="G26" i="1"/>
  <c r="E23" i="1"/>
  <c r="F23" i="1"/>
  <c r="G23" i="1"/>
  <c r="E22" i="1"/>
  <c r="F22" i="1"/>
  <c r="G22" i="1"/>
  <c r="B7" i="1" l="1"/>
  <c r="N9" i="1"/>
  <c r="N10" i="1"/>
  <c r="N11" i="1"/>
  <c r="N12" i="1"/>
  <c r="N13" i="1"/>
  <c r="N8" i="1"/>
  <c r="D33" i="1" l="1"/>
  <c r="B33" i="1" l="1"/>
  <c r="D25" i="1" l="1"/>
  <c r="D15" i="1"/>
  <c r="D24" i="1"/>
  <c r="D8" i="1"/>
  <c r="C33" i="1" l="1"/>
  <c r="C25" i="1" l="1"/>
  <c r="C15" i="1"/>
  <c r="C24" i="1"/>
  <c r="C8" i="1" l="1"/>
  <c r="B25" i="1" l="1"/>
  <c r="B15" i="1"/>
  <c r="B24" i="1"/>
  <c r="B8" i="1"/>
  <c r="C31" i="1" l="1"/>
  <c r="D31" i="1"/>
  <c r="C26" i="1"/>
  <c r="D26" i="1"/>
  <c r="D23" i="1"/>
  <c r="C23" i="1"/>
  <c r="C22" i="1"/>
  <c r="D22" i="1"/>
  <c r="B31" i="1"/>
  <c r="B26" i="1"/>
  <c r="B23" i="1"/>
  <c r="B22" i="1"/>
  <c r="N32" i="1" l="1"/>
  <c r="N6" i="1"/>
  <c r="N5" i="1"/>
  <c r="L7" i="1" l="1"/>
  <c r="K7" i="1"/>
  <c r="N22" i="1"/>
  <c r="N23" i="1"/>
  <c r="N26" i="1"/>
  <c r="N27" i="1"/>
  <c r="N28" i="1"/>
  <c r="N29" i="1"/>
  <c r="N30" i="1"/>
  <c r="N31" i="1"/>
  <c r="N16" i="1"/>
  <c r="N17" i="1"/>
  <c r="N18" i="1"/>
  <c r="N19" i="1"/>
  <c r="N20" i="1"/>
  <c r="K14" i="1"/>
  <c r="L14" i="1"/>
  <c r="M14" i="1"/>
  <c r="M7" i="1"/>
  <c r="M34" i="1" l="1"/>
  <c r="M35" i="1" s="1"/>
  <c r="L34" i="1"/>
  <c r="L35" i="1" s="1"/>
  <c r="K34" i="1" l="1"/>
  <c r="K35" i="1" l="1"/>
  <c r="J7" i="1" l="1"/>
  <c r="I7" i="1"/>
  <c r="H7" i="1"/>
  <c r="I14" i="1"/>
  <c r="H14" i="1" l="1"/>
  <c r="J14" i="1"/>
  <c r="J34" i="1" l="1"/>
  <c r="J35" i="1" s="1"/>
  <c r="H34" i="1"/>
  <c r="N33" i="1"/>
  <c r="I34" i="1"/>
  <c r="E14" i="1"/>
  <c r="F14" i="1"/>
  <c r="G14" i="1"/>
  <c r="N14" i="1" s="1"/>
  <c r="E7" i="1"/>
  <c r="G34" i="1" l="1"/>
  <c r="G35" i="1" s="1"/>
  <c r="F34" i="1"/>
  <c r="F35" i="1" s="1"/>
  <c r="H35" i="1"/>
  <c r="N24" i="1"/>
  <c r="N15" i="1"/>
  <c r="I35" i="1"/>
  <c r="G7" i="1"/>
  <c r="N7" i="1" s="1"/>
  <c r="N37" i="1" s="1"/>
  <c r="F7" i="1"/>
  <c r="B14" i="1"/>
  <c r="D14" i="1"/>
  <c r="D34" i="1" s="1"/>
  <c r="D35" i="1" s="1"/>
  <c r="D7" i="1"/>
  <c r="C14" i="1"/>
  <c r="C34" i="1" s="1"/>
  <c r="C35" i="1" s="1"/>
  <c r="C7" i="1"/>
  <c r="B34" i="1" l="1"/>
  <c r="B35" i="1" s="1"/>
  <c r="B36" i="1" s="1"/>
  <c r="B37" i="1"/>
  <c r="C6" i="1" s="1"/>
  <c r="N25" i="1"/>
  <c r="E34" i="1"/>
  <c r="D6" i="1" l="1"/>
  <c r="D37" i="1" s="1"/>
  <c r="N39" i="1"/>
  <c r="E35" i="1"/>
  <c r="E6" i="1" l="1"/>
  <c r="C5" i="1"/>
  <c r="C36" i="1" s="1"/>
  <c r="N34" i="1"/>
  <c r="N35" i="1" s="1"/>
  <c r="N36" i="1" s="1"/>
  <c r="E37" i="1" l="1"/>
  <c r="F6" i="1" s="1"/>
  <c r="F37" i="1" s="1"/>
  <c r="G6" i="1" s="1"/>
  <c r="G37" i="1" s="1"/>
  <c r="D5" i="1"/>
  <c r="D36" i="1" s="1"/>
  <c r="H6" i="1" l="1"/>
  <c r="H37" i="1" s="1"/>
  <c r="E5" i="1"/>
  <c r="E36" i="1" s="1"/>
  <c r="F5" i="1" s="1"/>
  <c r="F36" i="1" s="1"/>
  <c r="I6" i="1" l="1"/>
  <c r="I37" i="1" s="1"/>
  <c r="G5" i="1"/>
  <c r="G36" i="1" s="1"/>
  <c r="J6" i="1" l="1"/>
  <c r="J37" i="1" s="1"/>
  <c r="H5" i="1"/>
  <c r="H36" i="1" s="1"/>
  <c r="K6" i="1" l="1"/>
  <c r="K37" i="1" s="1"/>
  <c r="I5" i="1"/>
  <c r="I36" i="1" s="1"/>
  <c r="L6" i="1" l="1"/>
  <c r="L37" i="1" s="1"/>
  <c r="J5" i="1"/>
  <c r="J36" i="1" s="1"/>
  <c r="M6" i="1" l="1"/>
  <c r="M37" i="1" s="1"/>
  <c r="K5" i="1"/>
  <c r="K36" i="1" s="1"/>
  <c r="L5" i="1" l="1"/>
  <c r="L36" i="1" s="1"/>
  <c r="M5" i="1" l="1"/>
  <c r="M36" i="1" s="1"/>
</calcChain>
</file>

<file path=xl/sharedStrings.xml><?xml version="1.0" encoding="utf-8"?>
<sst xmlns="http://schemas.openxmlformats.org/spreadsheetml/2006/main" count="50" uniqueCount="42">
  <si>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</si>
  <si>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</si>
  <si>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</si>
  <si>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</si>
  <si>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</si>
  <si>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</si>
  <si>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</si>
  <si>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</si>
  <si>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</si>
  <si>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</si>
  <si>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</si>
  <si>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</si>
  <si>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</si>
  <si>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</si>
  <si>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</si>
  <si>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</si>
  <si>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</si>
  <si>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</si>
  <si>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</si>
  <si>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</si>
  <si>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</si>
  <si>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</si>
  <si>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</si>
  <si>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</si>
  <si>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</si>
  <si>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на ОИ</t>
  </si>
  <si>
    <t>Содержание жилья и текущий ремонт,  ОПУ</t>
  </si>
  <si>
    <t>Корректировка задолженности по оплате по решению Арбитражного суда за предыдущие периоды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</si>
  <si>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</si>
  <si>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</si>
  <si>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</si>
  <si>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</si>
  <si>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</si>
  <si>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</si>
  <si>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</si>
  <si>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</si>
  <si>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 xml:space="preserve">Сентябрь 2023г. </t>
  </si>
  <si>
    <t>Октябрь 2023г</t>
  </si>
  <si>
    <t>Ноябрь 2023г</t>
  </si>
  <si>
    <t>Декабрь 2023г</t>
  </si>
  <si>
    <t>Всего:                       за  2023г.</t>
  </si>
  <si>
    <t xml:space="preserve">                 ОТЧЕТ по дому Ленинградская, 26/1 за период 01.01.2023г. по 31.12.2023г.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</si>
</sst>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C22" zoomScale="75" workbookViewId="0">
      <selection activeCell="K33" sqref="K33"/>
    </sheetView>
  </sheetViews>
  <sheetFormatPr defaultRowHeight="13.2" x14ac:dyDescent="0.25"/>
  <cols>
    <col min="1" max="1" width="45.21875" customWidth="1"/>
    <col min="2" max="11" width="15.21875" customWidth="1"/>
    <col min="12" max="13" width="15.33203125" customWidth="1"/>
    <col min="14" max="14" width="15.6640625" customWidth="1"/>
    <col min="15" max="15" width="16.21875" customWidth="1"/>
  </cols>
  <sheetData>
    <row r="1" spans="1:18" ht="20.2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5" t="s">
        <v>0</v>
      </c>
      <c r="B4" s="16" t="s">
        <v>28</v>
      </c>
      <c r="C4" s="16" t="s">
        <v>29</v>
      </c>
      <c r="D4" s="16" t="s">
        <v>30</v>
      </c>
      <c r="E4" s="16" t="s">
        <v>31</v>
      </c>
      <c r="F4" s="16" t="s">
        <v>32</v>
      </c>
      <c r="G4" s="16" t="s">
        <v>33</v>
      </c>
      <c r="H4" s="16" t="s">
        <v>34</v>
      </c>
      <c r="I4" s="16" t="s">
        <v>35</v>
      </c>
      <c r="J4" s="16" t="s">
        <v>36</v>
      </c>
      <c r="K4" s="16" t="s">
        <v>37</v>
      </c>
      <c r="L4" s="16" t="s">
        <v>38</v>
      </c>
      <c r="M4" s="16" t="s">
        <v>39</v>
      </c>
      <c r="N4" s="16" t="s">
        <v>40</v>
      </c>
    </row>
    <row r="5" spans="1:18" ht="23.25" customHeight="1" thickBot="1" x14ac:dyDescent="0.3">
      <c r="A5" s="17" t="s">
        <v>15</v>
      </c>
      <c r="B5" s="5">
        <v>-320320.40999999997</v>
      </c>
      <c r="C5" s="6">
        <f t="shared" ref="C5:D6" si="0">B36</f>
        <v>-306580.36666999996</v>
      </c>
      <c r="D5" s="6">
        <f t="shared" si="0"/>
        <v>-301150.36013999995</v>
      </c>
      <c r="E5" s="6">
        <f t="shared" ref="E5:E6" si="1">D36</f>
        <v>-278095.11810999992</v>
      </c>
      <c r="F5" s="6">
        <f t="shared" ref="F5:F6" si="2">E36</f>
        <v>-293430.57227999991</v>
      </c>
      <c r="G5" s="6">
        <f t="shared" ref="G5:G6" si="3">F36</f>
        <v>-255758.37554999991</v>
      </c>
      <c r="H5" s="6">
        <f t="shared" ref="H5:H6" si="4">G36</f>
        <v>-262071.86941999989</v>
      </c>
      <c r="I5" s="6">
        <f t="shared" ref="I5:I6" si="5">H36</f>
        <v>-254524.78298999989</v>
      </c>
      <c r="J5" s="6">
        <f t="shared" ref="J5:J6" si="6">I36</f>
        <v>-245714.20835999987</v>
      </c>
      <c r="K5" s="6">
        <f t="shared" ref="K5:K6" si="7">J36</f>
        <v>-239879.08292999986</v>
      </c>
      <c r="L5" s="6">
        <f t="shared" ref="L5:L6" si="8">K36</f>
        <v>-231827.96809999982</v>
      </c>
      <c r="M5" s="6">
        <f t="shared" ref="M5:M6" si="9">L36</f>
        <v>-226989.14076999982</v>
      </c>
      <c r="N5" s="5">
        <f>B5</f>
        <v>-320320.40999999997</v>
      </c>
    </row>
    <row r="6" spans="1:18" ht="21" customHeight="1" thickBot="1" x14ac:dyDescent="0.3">
      <c r="A6" s="17" t="s">
        <v>13</v>
      </c>
      <c r="B6" s="6">
        <v>-1018862.04</v>
      </c>
      <c r="C6" s="6">
        <f t="shared" si="0"/>
        <v>-991317.02</v>
      </c>
      <c r="D6" s="6">
        <f t="shared" si="0"/>
        <v>-1003455.44</v>
      </c>
      <c r="E6" s="6">
        <f t="shared" si="1"/>
        <v>-1000011.71</v>
      </c>
      <c r="F6" s="6">
        <f t="shared" si="2"/>
        <v>-1034398.44</v>
      </c>
      <c r="G6" s="6">
        <f t="shared" si="3"/>
        <v>-1010356.2</v>
      </c>
      <c r="H6" s="6">
        <f t="shared" si="4"/>
        <v>-1011016.94</v>
      </c>
      <c r="I6" s="6">
        <f t="shared" si="5"/>
        <v>-1023672.35</v>
      </c>
      <c r="J6" s="6">
        <f t="shared" si="6"/>
        <v>-1020098.7</v>
      </c>
      <c r="K6" s="6">
        <f t="shared" si="7"/>
        <v>-1024995.41</v>
      </c>
      <c r="L6" s="6">
        <f t="shared" si="8"/>
        <v>-1024326.1000000001</v>
      </c>
      <c r="M6" s="6">
        <f t="shared" si="9"/>
        <v>-1012310.5400000002</v>
      </c>
      <c r="N6" s="6">
        <f>B6</f>
        <v>-1018862.04</v>
      </c>
    </row>
    <row r="7" spans="1:18" ht="20.25" customHeight="1" thickBot="1" x14ac:dyDescent="0.3">
      <c r="A7" s="18" t="s">
        <v>12</v>
      </c>
      <c r="B7" s="7">
        <f>SUM(B8:B13)</f>
        <v>76960.19</v>
      </c>
      <c r="C7" s="7">
        <f>SUM(C8:C13)</f>
        <v>76960.19</v>
      </c>
      <c r="D7" s="7">
        <f>SUM(D8:D13)</f>
        <v>76960.19</v>
      </c>
      <c r="E7" s="7">
        <f t="shared" ref="E7:M7" si="10">SUM(E8:E13)</f>
        <v>76960.19</v>
      </c>
      <c r="F7" s="7">
        <f t="shared" si="10"/>
        <v>76960.19</v>
      </c>
      <c r="G7" s="7">
        <f t="shared" si="10"/>
        <v>76960.19</v>
      </c>
      <c r="H7" s="7">
        <f t="shared" si="10"/>
        <v>76896.789999999994</v>
      </c>
      <c r="I7" s="7">
        <f t="shared" si="10"/>
        <v>76896.789999999994</v>
      </c>
      <c r="J7" s="7">
        <f t="shared" si="10"/>
        <v>76896.789999999994</v>
      </c>
      <c r="K7" s="7">
        <f t="shared" si="10"/>
        <v>76896.789999999994</v>
      </c>
      <c r="L7" s="7">
        <f t="shared" si="10"/>
        <v>76896.789999999994</v>
      </c>
      <c r="M7" s="7">
        <f t="shared" si="10"/>
        <v>76896.789999999994</v>
      </c>
      <c r="N7" s="7">
        <f>SUM(B7:M7)</f>
        <v>923141.88000000024</v>
      </c>
    </row>
    <row r="8" spans="1:18" ht="24.75" customHeight="1" thickBot="1" x14ac:dyDescent="0.3">
      <c r="A8" s="4" t="s">
        <v>26</v>
      </c>
      <c r="B8" s="8">
        <f t="shared" ref="B8:G8" si="11">67434.65+959.89</f>
        <v>68394.539999999994</v>
      </c>
      <c r="C8" s="8">
        <f t="shared" si="11"/>
        <v>68394.539999999994</v>
      </c>
      <c r="D8" s="8">
        <f t="shared" si="11"/>
        <v>68394.539999999994</v>
      </c>
      <c r="E8" s="8">
        <f t="shared" si="11"/>
        <v>68394.539999999994</v>
      </c>
      <c r="F8" s="8">
        <f t="shared" si="11"/>
        <v>68394.539999999994</v>
      </c>
      <c r="G8" s="8">
        <f t="shared" si="11"/>
        <v>68394.539999999994</v>
      </c>
      <c r="H8" s="8">
        <f t="shared" ref="H8:M8" si="12">67372.04+958.99</f>
        <v>68331.03</v>
      </c>
      <c r="I8" s="8">
        <f t="shared" si="12"/>
        <v>68331.03</v>
      </c>
      <c r="J8" s="8">
        <f t="shared" si="12"/>
        <v>68331.03</v>
      </c>
      <c r="K8" s="8">
        <f t="shared" si="12"/>
        <v>68331.03</v>
      </c>
      <c r="L8" s="8">
        <f t="shared" si="12"/>
        <v>68331.03</v>
      </c>
      <c r="M8" s="8">
        <f t="shared" si="12"/>
        <v>68331.03</v>
      </c>
      <c r="N8" s="8">
        <f>SUM(B8:M8)</f>
        <v>820353.42</v>
      </c>
    </row>
    <row r="9" spans="1:18" ht="24.75" customHeight="1" thickBot="1" x14ac:dyDescent="0.3">
      <c r="A9" s="4" t="s">
        <v>16</v>
      </c>
      <c r="B9" s="8">
        <v>2904.84</v>
      </c>
      <c r="C9" s="8">
        <v>2904.84</v>
      </c>
      <c r="D9" s="8">
        <v>2904.84</v>
      </c>
      <c r="E9" s="8">
        <v>2904.84</v>
      </c>
      <c r="F9" s="8">
        <v>2904.84</v>
      </c>
      <c r="G9" s="8">
        <v>2904.84</v>
      </c>
      <c r="H9" s="8">
        <v>2904.84</v>
      </c>
      <c r="I9" s="8">
        <v>2904.84</v>
      </c>
      <c r="J9" s="8">
        <v>2904.84</v>
      </c>
      <c r="K9" s="8">
        <v>2904.84</v>
      </c>
      <c r="L9" s="8">
        <v>2904.84</v>
      </c>
      <c r="M9" s="8">
        <v>2904.84</v>
      </c>
      <c r="N9" s="8">
        <f t="shared" ref="N9:N13" si="13">SUM(B9:M9)</f>
        <v>34858.080000000002</v>
      </c>
    </row>
    <row r="10" spans="1:18" ht="21.75" customHeight="1" thickBot="1" x14ac:dyDescent="0.3">
      <c r="A10" s="4" t="s">
        <v>17</v>
      </c>
      <c r="B10" s="8">
        <v>488.27</v>
      </c>
      <c r="C10" s="8">
        <v>488.27</v>
      </c>
      <c r="D10" s="8">
        <v>488.27</v>
      </c>
      <c r="E10" s="8">
        <v>488.27</v>
      </c>
      <c r="F10" s="8">
        <v>488.27</v>
      </c>
      <c r="G10" s="8">
        <v>488.27</v>
      </c>
      <c r="H10" s="8">
        <v>488.42</v>
      </c>
      <c r="I10" s="8">
        <v>488.42</v>
      </c>
      <c r="J10" s="8">
        <v>488.42</v>
      </c>
      <c r="K10" s="8">
        <v>488.42</v>
      </c>
      <c r="L10" s="8">
        <v>488.42</v>
      </c>
      <c r="M10" s="8">
        <v>488.42</v>
      </c>
      <c r="N10" s="8">
        <f t="shared" si="13"/>
        <v>5860.14</v>
      </c>
    </row>
    <row r="11" spans="1:18" ht="22.5" customHeight="1" thickBot="1" x14ac:dyDescent="0.3">
      <c r="A11" s="4" t="s">
        <v>18</v>
      </c>
      <c r="B11" s="8">
        <v>3330.41</v>
      </c>
      <c r="C11" s="8">
        <v>3330.41</v>
      </c>
      <c r="D11" s="8">
        <v>3330.41</v>
      </c>
      <c r="E11" s="8">
        <v>3330.41</v>
      </c>
      <c r="F11" s="8">
        <v>3330.41</v>
      </c>
      <c r="G11" s="8">
        <v>3330.41</v>
      </c>
      <c r="H11" s="8">
        <v>3330.47</v>
      </c>
      <c r="I11" s="8">
        <v>3330.47</v>
      </c>
      <c r="J11" s="8">
        <v>3330.47</v>
      </c>
      <c r="K11" s="8">
        <v>3330.47</v>
      </c>
      <c r="L11" s="8">
        <v>3330.47</v>
      </c>
      <c r="M11" s="8">
        <v>3330.47</v>
      </c>
      <c r="N11" s="8">
        <f t="shared" si="13"/>
        <v>39965.280000000006</v>
      </c>
    </row>
    <row r="12" spans="1:18" ht="22.5" customHeight="1" thickBot="1" x14ac:dyDescent="0.3">
      <c r="A12" s="4" t="s">
        <v>25</v>
      </c>
      <c r="B12" s="8">
        <v>942.13</v>
      </c>
      <c r="C12" s="8">
        <v>942.13</v>
      </c>
      <c r="D12" s="8">
        <v>942.13</v>
      </c>
      <c r="E12" s="8">
        <v>942.13</v>
      </c>
      <c r="F12" s="8">
        <v>942.13</v>
      </c>
      <c r="G12" s="8">
        <v>942.13</v>
      </c>
      <c r="H12" s="8">
        <v>942.03</v>
      </c>
      <c r="I12" s="8">
        <v>942.03</v>
      </c>
      <c r="J12" s="8">
        <v>942.03</v>
      </c>
      <c r="K12" s="8">
        <v>942.03</v>
      </c>
      <c r="L12" s="8">
        <v>942.03</v>
      </c>
      <c r="M12" s="8">
        <v>942.03</v>
      </c>
      <c r="N12" s="8">
        <f t="shared" si="13"/>
        <v>11304.960000000001</v>
      </c>
    </row>
    <row r="13" spans="1:18" ht="36.6" customHeight="1" thickBot="1" x14ac:dyDescent="0.3">
      <c r="A13" s="4" t="s">
        <v>14</v>
      </c>
      <c r="B13" s="8">
        <v>900</v>
      </c>
      <c r="C13" s="8">
        <v>900</v>
      </c>
      <c r="D13" s="8">
        <v>900</v>
      </c>
      <c r="E13" s="8">
        <v>900</v>
      </c>
      <c r="F13" s="8">
        <v>900</v>
      </c>
      <c r="G13" s="8">
        <v>900</v>
      </c>
      <c r="H13" s="8">
        <v>900</v>
      </c>
      <c r="I13" s="8">
        <v>900</v>
      </c>
      <c r="J13" s="8">
        <v>900</v>
      </c>
      <c r="K13" s="8">
        <v>900</v>
      </c>
      <c r="L13" s="8">
        <v>900</v>
      </c>
      <c r="M13" s="8">
        <v>900</v>
      </c>
      <c r="N13" s="8">
        <f t="shared" si="13"/>
        <v>10800</v>
      </c>
    </row>
    <row r="14" spans="1:18" ht="20.25" customHeight="1" thickBot="1" x14ac:dyDescent="0.3">
      <c r="A14" s="19" t="s">
        <v>8</v>
      </c>
      <c r="B14" s="9">
        <f>SUM(B15:B20)</f>
        <v>104505.21</v>
      </c>
      <c r="C14" s="9">
        <f>SUM(C15:C20)</f>
        <v>64821.770000000004</v>
      </c>
      <c r="D14" s="9">
        <f>SUM(D15:D20)</f>
        <v>80403.92</v>
      </c>
      <c r="E14" s="9">
        <f t="shared" ref="E14:M14" si="14">SUM(E15:E20)</f>
        <v>42573.460000000014</v>
      </c>
      <c r="F14" s="9">
        <f t="shared" si="14"/>
        <v>101002.43</v>
      </c>
      <c r="G14" s="9">
        <f t="shared" si="14"/>
        <v>76299.45</v>
      </c>
      <c r="H14" s="9">
        <f t="shared" si="14"/>
        <v>64241.38</v>
      </c>
      <c r="I14" s="9">
        <f t="shared" si="14"/>
        <v>80470.440000000017</v>
      </c>
      <c r="J14" s="9">
        <f t="shared" si="14"/>
        <v>72000.08</v>
      </c>
      <c r="K14" s="9">
        <f t="shared" si="14"/>
        <v>77566.10000000002</v>
      </c>
      <c r="L14" s="9">
        <f t="shared" si="14"/>
        <v>88912.35</v>
      </c>
      <c r="M14" s="9">
        <f t="shared" si="14"/>
        <v>78284.11</v>
      </c>
      <c r="N14" s="9">
        <f>SUM(B14:M14)</f>
        <v>931080.7</v>
      </c>
    </row>
    <row r="15" spans="1:18" ht="24" customHeight="1" thickBot="1" x14ac:dyDescent="0.3">
      <c r="A15" s="4" t="s">
        <v>26</v>
      </c>
      <c r="B15" s="8">
        <f>92179.59+183.32+1430.7</f>
        <v>93793.61</v>
      </c>
      <c r="C15" s="8">
        <f>54096.42+227.08+708.88</f>
        <v>55032.38</v>
      </c>
      <c r="D15" s="8">
        <f>68046.68+0.47+890.88</f>
        <v>68938.03</v>
      </c>
      <c r="E15" s="8">
        <f>33805.62+64.89+279.54</f>
        <v>34150.050000000003</v>
      </c>
      <c r="F15" s="8">
        <f>89417.16+20.41+1291.78</f>
        <v>90729.35</v>
      </c>
      <c r="G15" s="8">
        <f>66435.26+33.97+970.09</f>
        <v>67439.319999999992</v>
      </c>
      <c r="H15" s="8">
        <f>56517.1+781.82</f>
        <v>57298.92</v>
      </c>
      <c r="I15" s="8">
        <f>70634.6+1.85+1474.11</f>
        <v>72110.560000000012</v>
      </c>
      <c r="J15" s="8">
        <f>63524+1.96+772.5</f>
        <v>64298.46</v>
      </c>
      <c r="K15" s="8">
        <f>68069.52+1.96+1355.05</f>
        <v>69426.530000000013</v>
      </c>
      <c r="L15" s="8">
        <f>78563.81+1.92+1036.8</f>
        <v>79602.53</v>
      </c>
      <c r="M15" s="8">
        <f>69308.68-83.96+792.26</f>
        <v>70016.979999999981</v>
      </c>
      <c r="N15" s="8">
        <f>SUM(B15:M15)</f>
        <v>822836.72000000009</v>
      </c>
    </row>
    <row r="16" spans="1:18" ht="26.25" customHeight="1" thickBot="1" x14ac:dyDescent="0.3">
      <c r="A16" s="4" t="s">
        <v>16</v>
      </c>
      <c r="B16" s="8">
        <v>3763.71</v>
      </c>
      <c r="C16" s="8">
        <v>2199.2600000000002</v>
      </c>
      <c r="D16" s="8">
        <v>2807.81</v>
      </c>
      <c r="E16" s="8">
        <v>1742.86</v>
      </c>
      <c r="F16" s="8">
        <v>3585.61</v>
      </c>
      <c r="G16" s="8">
        <v>2725.08</v>
      </c>
      <c r="H16" s="8">
        <v>2385.54</v>
      </c>
      <c r="I16" s="8">
        <v>2905.07</v>
      </c>
      <c r="J16" s="8">
        <v>2663.53</v>
      </c>
      <c r="K16" s="8">
        <v>2819.35</v>
      </c>
      <c r="L16" s="8">
        <v>3262.56</v>
      </c>
      <c r="M16" s="8">
        <v>2868.8</v>
      </c>
      <c r="N16" s="8">
        <f t="shared" ref="N16:N20" si="15">SUM(B16:M16)</f>
        <v>33729.18</v>
      </c>
    </row>
    <row r="17" spans="1:15" ht="26.25" customHeight="1" thickBot="1" x14ac:dyDescent="0.3">
      <c r="A17" s="4" t="s">
        <v>17</v>
      </c>
      <c r="B17" s="8">
        <v>632.09</v>
      </c>
      <c r="C17" s="8">
        <v>389.48</v>
      </c>
      <c r="D17" s="8">
        <v>490.34</v>
      </c>
      <c r="E17" s="8">
        <v>275.91000000000003</v>
      </c>
      <c r="F17" s="8">
        <v>663.68</v>
      </c>
      <c r="G17" s="8">
        <v>483.23</v>
      </c>
      <c r="H17" s="8">
        <v>406.84</v>
      </c>
      <c r="I17" s="8">
        <v>505.83</v>
      </c>
      <c r="J17" s="8">
        <v>460.11</v>
      </c>
      <c r="K17" s="8">
        <v>493.95</v>
      </c>
      <c r="L17" s="8">
        <v>570.86</v>
      </c>
      <c r="M17" s="8">
        <v>501.94</v>
      </c>
      <c r="N17" s="8">
        <f t="shared" si="15"/>
        <v>5874.2599999999993</v>
      </c>
    </row>
    <row r="18" spans="1:15" ht="24" customHeight="1" thickBot="1" x14ac:dyDescent="0.3">
      <c r="A18" s="4" t="s">
        <v>18</v>
      </c>
      <c r="B18" s="8">
        <v>4582.05</v>
      </c>
      <c r="C18" s="8">
        <v>2591.14</v>
      </c>
      <c r="D18" s="8">
        <v>3369.86</v>
      </c>
      <c r="E18" s="8">
        <v>1593.41</v>
      </c>
      <c r="F18" s="8">
        <v>4288.3900000000003</v>
      </c>
      <c r="G18" s="8">
        <v>3262.35</v>
      </c>
      <c r="H18" s="8">
        <v>2783.48</v>
      </c>
      <c r="I18" s="8">
        <v>3416.12</v>
      </c>
      <c r="J18" s="8">
        <v>3123.92</v>
      </c>
      <c r="K18" s="8">
        <v>3322.71</v>
      </c>
      <c r="L18" s="8">
        <v>3829.13</v>
      </c>
      <c r="M18" s="8">
        <v>3378.82</v>
      </c>
      <c r="N18" s="8">
        <f t="shared" si="15"/>
        <v>39541.379999999997</v>
      </c>
    </row>
    <row r="19" spans="1:15" ht="24" customHeight="1" thickBot="1" x14ac:dyDescent="0.3">
      <c r="A19" s="4" t="s">
        <v>25</v>
      </c>
      <c r="B19" s="8">
        <v>1133.75</v>
      </c>
      <c r="C19" s="8">
        <v>709.51</v>
      </c>
      <c r="D19" s="8">
        <v>897.88</v>
      </c>
      <c r="E19" s="8">
        <v>611.23</v>
      </c>
      <c r="F19" s="8">
        <v>1135.4000000000001</v>
      </c>
      <c r="G19" s="8">
        <v>889.47</v>
      </c>
      <c r="H19" s="8">
        <v>766.6</v>
      </c>
      <c r="I19" s="8">
        <v>932.86</v>
      </c>
      <c r="J19" s="8">
        <v>854.06</v>
      </c>
      <c r="K19" s="8">
        <v>903.56</v>
      </c>
      <c r="L19" s="8">
        <v>1047.27</v>
      </c>
      <c r="M19" s="8">
        <v>917.57</v>
      </c>
      <c r="N19" s="8">
        <f t="shared" si="15"/>
        <v>10799.16</v>
      </c>
    </row>
    <row r="20" spans="1:15" ht="37.799999999999997" customHeight="1" thickBot="1" x14ac:dyDescent="0.3">
      <c r="A20" s="4" t="s">
        <v>14</v>
      </c>
      <c r="B20" s="12">
        <v>600</v>
      </c>
      <c r="C20" s="12">
        <v>3900</v>
      </c>
      <c r="D20" s="12">
        <v>3900</v>
      </c>
      <c r="E20" s="12">
        <v>4200</v>
      </c>
      <c r="F20" s="12">
        <v>600</v>
      </c>
      <c r="G20" s="12">
        <v>1500</v>
      </c>
      <c r="H20" s="12">
        <v>600</v>
      </c>
      <c r="I20" s="12">
        <v>600</v>
      </c>
      <c r="J20" s="12">
        <v>600</v>
      </c>
      <c r="K20" s="12">
        <v>600</v>
      </c>
      <c r="L20" s="12">
        <v>600</v>
      </c>
      <c r="M20" s="12">
        <v>600</v>
      </c>
      <c r="N20" s="8">
        <f t="shared" si="15"/>
        <v>18300</v>
      </c>
      <c r="O20" s="3"/>
    </row>
    <row r="21" spans="1:15" ht="21.75" customHeight="1" thickBot="1" x14ac:dyDescent="0.3">
      <c r="A21" s="20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0"/>
    </row>
    <row r="22" spans="1:15" ht="19.5" customHeight="1" thickBot="1" x14ac:dyDescent="0.3">
      <c r="A22" s="4" t="s">
        <v>1</v>
      </c>
      <c r="B22" s="8">
        <f>3554.8*0.6</f>
        <v>2132.88</v>
      </c>
      <c r="C22" s="8">
        <f t="shared" ref="C22:M22" si="16">3554.8*0.6</f>
        <v>2132.88</v>
      </c>
      <c r="D22" s="8">
        <f t="shared" si="16"/>
        <v>2132.88</v>
      </c>
      <c r="E22" s="8">
        <f t="shared" si="16"/>
        <v>2132.88</v>
      </c>
      <c r="F22" s="8">
        <f t="shared" si="16"/>
        <v>2132.88</v>
      </c>
      <c r="G22" s="8">
        <f t="shared" si="16"/>
        <v>2132.88</v>
      </c>
      <c r="H22" s="8">
        <f t="shared" si="16"/>
        <v>2132.88</v>
      </c>
      <c r="I22" s="8">
        <f t="shared" si="16"/>
        <v>2132.88</v>
      </c>
      <c r="J22" s="8">
        <f t="shared" si="16"/>
        <v>2132.88</v>
      </c>
      <c r="K22" s="8">
        <f t="shared" si="16"/>
        <v>2132.88</v>
      </c>
      <c r="L22" s="8">
        <f t="shared" si="16"/>
        <v>2132.88</v>
      </c>
      <c r="M22" s="8">
        <f t="shared" si="16"/>
        <v>2132.88</v>
      </c>
      <c r="N22" s="8">
        <f t="shared" ref="N22:N33" si="17">SUM(B22:M22)</f>
        <v>25594.560000000009</v>
      </c>
    </row>
    <row r="23" spans="1:15" ht="22.5" customHeight="1" thickBot="1" x14ac:dyDescent="0.3">
      <c r="A23" s="4" t="s">
        <v>2</v>
      </c>
      <c r="B23" s="8">
        <f t="shared" ref="B23:M23" si="18">3554.8*0.17</f>
        <v>604.31600000000003</v>
      </c>
      <c r="C23" s="8">
        <f t="shared" si="18"/>
        <v>604.31600000000003</v>
      </c>
      <c r="D23" s="8">
        <f t="shared" si="18"/>
        <v>604.31600000000003</v>
      </c>
      <c r="E23" s="8">
        <f t="shared" si="18"/>
        <v>604.31600000000003</v>
      </c>
      <c r="F23" s="8">
        <f t="shared" si="18"/>
        <v>604.31600000000003</v>
      </c>
      <c r="G23" s="8">
        <f t="shared" si="18"/>
        <v>604.31600000000003</v>
      </c>
      <c r="H23" s="8">
        <f t="shared" si="18"/>
        <v>604.31600000000003</v>
      </c>
      <c r="I23" s="8">
        <f t="shared" si="18"/>
        <v>604.31600000000003</v>
      </c>
      <c r="J23" s="8">
        <f t="shared" si="18"/>
        <v>604.31600000000003</v>
      </c>
      <c r="K23" s="8">
        <f t="shared" si="18"/>
        <v>604.31600000000003</v>
      </c>
      <c r="L23" s="8">
        <f t="shared" si="18"/>
        <v>604.31600000000003</v>
      </c>
      <c r="M23" s="8">
        <f t="shared" si="18"/>
        <v>604.31600000000003</v>
      </c>
      <c r="N23" s="8">
        <f t="shared" si="17"/>
        <v>7251.7919999999986</v>
      </c>
    </row>
    <row r="24" spans="1:15" ht="21" customHeight="1" thickBot="1" x14ac:dyDescent="0.3">
      <c r="A24" s="4" t="s">
        <v>3</v>
      </c>
      <c r="B24" s="8">
        <f t="shared" ref="B24:G24" si="19">76060.19*2.3%</f>
        <v>1749.38437</v>
      </c>
      <c r="C24" s="8">
        <f t="shared" si="19"/>
        <v>1749.38437</v>
      </c>
      <c r="D24" s="8">
        <f t="shared" si="19"/>
        <v>1749.38437</v>
      </c>
      <c r="E24" s="8">
        <f t="shared" si="19"/>
        <v>1749.38437</v>
      </c>
      <c r="F24" s="8">
        <f t="shared" si="19"/>
        <v>1749.38437</v>
      </c>
      <c r="G24" s="8">
        <f t="shared" si="19"/>
        <v>1749.38437</v>
      </c>
      <c r="H24" s="8">
        <f t="shared" ref="H24:M24" si="20">75996.79*2.3%</f>
        <v>1747.9261699999997</v>
      </c>
      <c r="I24" s="8">
        <f t="shared" si="20"/>
        <v>1747.9261699999997</v>
      </c>
      <c r="J24" s="8">
        <f t="shared" si="20"/>
        <v>1747.9261699999997</v>
      </c>
      <c r="K24" s="8">
        <f t="shared" si="20"/>
        <v>1747.9261699999997</v>
      </c>
      <c r="L24" s="8">
        <f t="shared" si="20"/>
        <v>1747.9261699999997</v>
      </c>
      <c r="M24" s="8">
        <f t="shared" si="20"/>
        <v>1747.9261699999997</v>
      </c>
      <c r="N24" s="8">
        <f t="shared" si="17"/>
        <v>20983.863239999995</v>
      </c>
    </row>
    <row r="25" spans="1:15" ht="23.25" customHeight="1" thickBot="1" x14ac:dyDescent="0.3">
      <c r="A25" s="4" t="s">
        <v>4</v>
      </c>
      <c r="B25" s="8">
        <f>103905.21*3%</f>
        <v>3117.1563000000001</v>
      </c>
      <c r="C25" s="8">
        <f>60921.77*3%</f>
        <v>1827.6530999999998</v>
      </c>
      <c r="D25" s="8">
        <f>76503.92*3%</f>
        <v>2295.1176</v>
      </c>
      <c r="E25" s="8">
        <f>38373.46*3%</f>
        <v>1151.2038</v>
      </c>
      <c r="F25" s="8">
        <f>100402.43*3%</f>
        <v>3012.0728999999997</v>
      </c>
      <c r="G25" s="8">
        <f>74799.45*3%</f>
        <v>2243.9834999999998</v>
      </c>
      <c r="H25" s="8">
        <f>63641.38*3%</f>
        <v>1909.2413999999999</v>
      </c>
      <c r="I25" s="8">
        <f>79870.44*3%</f>
        <v>2396.1131999999998</v>
      </c>
      <c r="J25" s="8">
        <f>71400.08*3%</f>
        <v>2142.0023999999999</v>
      </c>
      <c r="K25" s="8">
        <f>76966.1*3%</f>
        <v>2308.9830000000002</v>
      </c>
      <c r="L25" s="8">
        <f>88312.35*3%</f>
        <v>2649.3705</v>
      </c>
      <c r="M25" s="8">
        <f>77684.11*3%</f>
        <v>2330.5232999999998</v>
      </c>
      <c r="N25" s="8">
        <f t="shared" si="17"/>
        <v>27383.421000000002</v>
      </c>
    </row>
    <row r="26" spans="1:15" ht="23.25" customHeight="1" thickBot="1" x14ac:dyDescent="0.3">
      <c r="A26" s="4" t="s">
        <v>9</v>
      </c>
      <c r="B26" s="8">
        <f t="shared" ref="B26:M26" si="21">3554.8*9.7</f>
        <v>34481.56</v>
      </c>
      <c r="C26" s="8">
        <f t="shared" si="21"/>
        <v>34481.56</v>
      </c>
      <c r="D26" s="8">
        <f t="shared" si="21"/>
        <v>34481.56</v>
      </c>
      <c r="E26" s="8">
        <f t="shared" si="21"/>
        <v>34481.56</v>
      </c>
      <c r="F26" s="8">
        <f t="shared" si="21"/>
        <v>34481.56</v>
      </c>
      <c r="G26" s="8">
        <f t="shared" si="21"/>
        <v>34481.56</v>
      </c>
      <c r="H26" s="8">
        <f t="shared" si="21"/>
        <v>34481.56</v>
      </c>
      <c r="I26" s="8">
        <f t="shared" si="21"/>
        <v>34481.56</v>
      </c>
      <c r="J26" s="8">
        <f t="shared" si="21"/>
        <v>34481.56</v>
      </c>
      <c r="K26" s="8">
        <f t="shared" si="21"/>
        <v>34481.56</v>
      </c>
      <c r="L26" s="8">
        <f t="shared" si="21"/>
        <v>34481.56</v>
      </c>
      <c r="M26" s="8">
        <f t="shared" si="21"/>
        <v>34481.56</v>
      </c>
      <c r="N26" s="8">
        <f t="shared" si="17"/>
        <v>413778.72</v>
      </c>
    </row>
    <row r="27" spans="1:15" ht="26.25" customHeight="1" thickBot="1" x14ac:dyDescent="0.3">
      <c r="A27" s="4" t="s">
        <v>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f t="shared" si="17"/>
        <v>0</v>
      </c>
    </row>
    <row r="28" spans="1:15" ht="26.25" customHeight="1" thickBot="1" x14ac:dyDescent="0.3">
      <c r="A28" s="4" t="s">
        <v>20</v>
      </c>
      <c r="B28" s="8">
        <v>732.46</v>
      </c>
      <c r="C28" s="8">
        <v>732.46</v>
      </c>
      <c r="D28" s="8">
        <v>732.46</v>
      </c>
      <c r="E28" s="8">
        <v>732.46</v>
      </c>
      <c r="F28" s="8">
        <v>732.46</v>
      </c>
      <c r="G28" s="8">
        <v>732.46</v>
      </c>
      <c r="H28" s="8">
        <v>732.46</v>
      </c>
      <c r="I28" s="8">
        <v>732.46</v>
      </c>
      <c r="J28" s="8">
        <v>732.46</v>
      </c>
      <c r="K28" s="8">
        <v>732.46</v>
      </c>
      <c r="L28" s="8">
        <v>732.46</v>
      </c>
      <c r="M28" s="8">
        <v>732.46</v>
      </c>
      <c r="N28" s="8">
        <f t="shared" si="17"/>
        <v>8789.52</v>
      </c>
    </row>
    <row r="29" spans="1:15" ht="26.25" customHeight="1" thickBot="1" x14ac:dyDescent="0.3">
      <c r="A29" s="4" t="s">
        <v>21</v>
      </c>
      <c r="B29" s="8">
        <v>13039.3</v>
      </c>
      <c r="C29" s="8">
        <v>5785.1</v>
      </c>
      <c r="D29" s="8">
        <v>1763.75</v>
      </c>
      <c r="E29" s="8">
        <v>0</v>
      </c>
      <c r="F29" s="8">
        <v>1132.95</v>
      </c>
      <c r="G29" s="8">
        <v>25908.45</v>
      </c>
      <c r="H29" s="8">
        <v>3112.5</v>
      </c>
      <c r="I29" s="8">
        <v>15853</v>
      </c>
      <c r="J29" s="8">
        <v>12350.4</v>
      </c>
      <c r="K29" s="8">
        <v>10619.85</v>
      </c>
      <c r="L29" s="8">
        <v>5785.1</v>
      </c>
      <c r="M29" s="8">
        <v>0</v>
      </c>
      <c r="N29" s="8">
        <f t="shared" si="17"/>
        <v>95350.400000000009</v>
      </c>
    </row>
    <row r="30" spans="1:15" ht="26.25" customHeight="1" thickBot="1" x14ac:dyDescent="0.3">
      <c r="A30" s="4" t="s">
        <v>25</v>
      </c>
      <c r="B30" s="8">
        <v>942.23</v>
      </c>
      <c r="C30" s="8">
        <v>942.23</v>
      </c>
      <c r="D30" s="8">
        <v>942.23</v>
      </c>
      <c r="E30" s="8">
        <v>942.23</v>
      </c>
      <c r="F30" s="8">
        <v>942.23</v>
      </c>
      <c r="G30" s="8">
        <v>942.23</v>
      </c>
      <c r="H30" s="8">
        <v>942.23</v>
      </c>
      <c r="I30" s="8">
        <v>942.23</v>
      </c>
      <c r="J30" s="8">
        <v>942.23</v>
      </c>
      <c r="K30" s="8">
        <v>942.23</v>
      </c>
      <c r="L30" s="8">
        <v>942.23</v>
      </c>
      <c r="M30" s="8">
        <v>942.23</v>
      </c>
      <c r="N30" s="8">
        <f t="shared" si="17"/>
        <v>11306.759999999997</v>
      </c>
    </row>
    <row r="31" spans="1:15" ht="22.5" customHeight="1" thickBot="1" x14ac:dyDescent="0.3">
      <c r="A31" s="4" t="s">
        <v>6</v>
      </c>
      <c r="B31" s="8">
        <f t="shared" ref="B31:M31" si="22">3554.8*2.85</f>
        <v>10131.18</v>
      </c>
      <c r="C31" s="8">
        <f t="shared" si="22"/>
        <v>10131.18</v>
      </c>
      <c r="D31" s="8">
        <f t="shared" si="22"/>
        <v>10131.18</v>
      </c>
      <c r="E31" s="8">
        <f t="shared" si="22"/>
        <v>10131.18</v>
      </c>
      <c r="F31" s="8">
        <f t="shared" si="22"/>
        <v>10131.18</v>
      </c>
      <c r="G31" s="8">
        <f t="shared" si="22"/>
        <v>10131.18</v>
      </c>
      <c r="H31" s="8">
        <f t="shared" si="22"/>
        <v>10131.18</v>
      </c>
      <c r="I31" s="8">
        <f t="shared" si="22"/>
        <v>10131.18</v>
      </c>
      <c r="J31" s="8">
        <f t="shared" si="22"/>
        <v>10131.18</v>
      </c>
      <c r="K31" s="8">
        <f t="shared" si="22"/>
        <v>10131.18</v>
      </c>
      <c r="L31" s="8">
        <f t="shared" si="22"/>
        <v>10131.18</v>
      </c>
      <c r="M31" s="8">
        <f t="shared" si="22"/>
        <v>10131.18</v>
      </c>
      <c r="N31" s="8">
        <f t="shared" si="17"/>
        <v>121574.15999999997</v>
      </c>
    </row>
    <row r="32" spans="1:15" ht="24.75" customHeight="1" thickBot="1" x14ac:dyDescent="0.3">
      <c r="A32" s="4" t="s">
        <v>24</v>
      </c>
      <c r="B32" s="8">
        <v>900</v>
      </c>
      <c r="C32" s="8">
        <v>900</v>
      </c>
      <c r="D32" s="8">
        <v>900</v>
      </c>
      <c r="E32" s="8">
        <v>900</v>
      </c>
      <c r="F32" s="8">
        <v>900</v>
      </c>
      <c r="G32" s="8">
        <v>900</v>
      </c>
      <c r="H32" s="8">
        <v>900</v>
      </c>
      <c r="I32" s="8">
        <v>900</v>
      </c>
      <c r="J32" s="8">
        <v>900</v>
      </c>
      <c r="K32" s="8">
        <v>900</v>
      </c>
      <c r="L32" s="8">
        <v>900</v>
      </c>
      <c r="M32" s="8">
        <v>900</v>
      </c>
      <c r="N32" s="8">
        <f>SUM(B32:M32)</f>
        <v>10800</v>
      </c>
    </row>
    <row r="33" spans="1:14" ht="24" customHeight="1" thickBot="1" x14ac:dyDescent="0.3">
      <c r="A33" s="4" t="s">
        <v>10</v>
      </c>
      <c r="B33" s="8">
        <f>7664.1+8307.5+6463.1+500</f>
        <v>22934.7</v>
      </c>
      <c r="C33" s="8">
        <f>105</f>
        <v>105</v>
      </c>
      <c r="D33" s="8">
        <f>1615.8</f>
        <v>1615.8</v>
      </c>
      <c r="E33" s="8">
        <f>1075.7+210+3798</f>
        <v>5083.7</v>
      </c>
      <c r="F33" s="8">
        <f>4407.9+1334.6+1768.7</f>
        <v>7511.2</v>
      </c>
      <c r="G33" s="8">
        <f>958.3+1828.2</f>
        <v>2786.5</v>
      </c>
      <c r="H33" s="8">
        <v>0</v>
      </c>
      <c r="I33" s="8">
        <f>652.3+665.9+420</f>
        <v>1738.1999999999998</v>
      </c>
      <c r="J33" s="8">
        <v>0</v>
      </c>
      <c r="K33" s="8">
        <f>2871.5+1395.9+646.2</f>
        <v>4913.5999999999995</v>
      </c>
      <c r="L33" s="8">
        <f>646.2+22194.5+1125.8</f>
        <v>23966.5</v>
      </c>
      <c r="M33" s="8">
        <f>315</f>
        <v>315</v>
      </c>
      <c r="N33" s="8">
        <f t="shared" si="17"/>
        <v>70970.2</v>
      </c>
    </row>
    <row r="34" spans="1:14" ht="22.5" customHeight="1" thickBot="1" x14ac:dyDescent="0.3">
      <c r="A34" s="18" t="s">
        <v>22</v>
      </c>
      <c r="B34" s="7">
        <f t="shared" ref="B34:M34" si="23">SUM(B22:B33)</f>
        <v>90765.166669999991</v>
      </c>
      <c r="C34" s="7">
        <f t="shared" si="23"/>
        <v>59391.763469999998</v>
      </c>
      <c r="D34" s="7">
        <f t="shared" si="23"/>
        <v>57348.677970000004</v>
      </c>
      <c r="E34" s="7">
        <f t="shared" si="23"/>
        <v>57908.914169999996</v>
      </c>
      <c r="F34" s="7">
        <f t="shared" si="23"/>
        <v>63330.23326999999</v>
      </c>
      <c r="G34" s="7">
        <f t="shared" si="23"/>
        <v>82612.943869999988</v>
      </c>
      <c r="H34" s="7">
        <f t="shared" si="23"/>
        <v>56694.293570000002</v>
      </c>
      <c r="I34" s="7">
        <f t="shared" si="23"/>
        <v>71659.86537</v>
      </c>
      <c r="J34" s="7">
        <f t="shared" si="23"/>
        <v>66164.954570000002</v>
      </c>
      <c r="K34" s="7">
        <f t="shared" si="23"/>
        <v>69514.98517</v>
      </c>
      <c r="L34" s="7">
        <f t="shared" si="23"/>
        <v>84073.522670000006</v>
      </c>
      <c r="M34" s="7">
        <f t="shared" si="23"/>
        <v>54318.075470000003</v>
      </c>
      <c r="N34" s="7">
        <f>SUM(B34:M34)</f>
        <v>813783.39624000003</v>
      </c>
    </row>
    <row r="35" spans="1:14" ht="23.25" customHeight="1" thickBot="1" x14ac:dyDescent="0.3">
      <c r="A35" s="4" t="s">
        <v>5</v>
      </c>
      <c r="B35" s="11">
        <f t="shared" ref="B35:N35" si="24">B14-B34</f>
        <v>13740.043330000015</v>
      </c>
      <c r="C35" s="11">
        <f t="shared" si="24"/>
        <v>5430.006530000006</v>
      </c>
      <c r="D35" s="11">
        <f t="shared" si="24"/>
        <v>23055.242029999994</v>
      </c>
      <c r="E35" s="11">
        <f t="shared" si="24"/>
        <v>-15335.454169999983</v>
      </c>
      <c r="F35" s="11">
        <f t="shared" si="24"/>
        <v>37672.196730000003</v>
      </c>
      <c r="G35" s="11">
        <f t="shared" si="24"/>
        <v>-6313.4938699999911</v>
      </c>
      <c r="H35" s="11">
        <f t="shared" si="24"/>
        <v>7547.0864299999957</v>
      </c>
      <c r="I35" s="11">
        <f t="shared" si="24"/>
        <v>8810.5746300000174</v>
      </c>
      <c r="J35" s="11">
        <f t="shared" si="24"/>
        <v>5835.1254300000001</v>
      </c>
      <c r="K35" s="11">
        <f t="shared" si="24"/>
        <v>8051.1148300000204</v>
      </c>
      <c r="L35" s="11">
        <f t="shared" si="24"/>
        <v>4838.8273300000001</v>
      </c>
      <c r="M35" s="11">
        <f t="shared" si="24"/>
        <v>23966.034529999997</v>
      </c>
      <c r="N35" s="8">
        <f t="shared" si="24"/>
        <v>117297.30375999992</v>
      </c>
    </row>
    <row r="36" spans="1:14" ht="23.25" customHeight="1" thickBot="1" x14ac:dyDescent="0.3">
      <c r="A36" s="4" t="s">
        <v>7</v>
      </c>
      <c r="B36" s="12">
        <f t="shared" ref="B36:N36" si="25">B5+B35</f>
        <v>-306580.36666999996</v>
      </c>
      <c r="C36" s="12">
        <f t="shared" si="25"/>
        <v>-301150.36013999995</v>
      </c>
      <c r="D36" s="12">
        <f t="shared" si="25"/>
        <v>-278095.11810999992</v>
      </c>
      <c r="E36" s="12">
        <f t="shared" si="25"/>
        <v>-293430.57227999991</v>
      </c>
      <c r="F36" s="12">
        <f t="shared" si="25"/>
        <v>-255758.37554999991</v>
      </c>
      <c r="G36" s="12">
        <f t="shared" si="25"/>
        <v>-262071.86941999989</v>
      </c>
      <c r="H36" s="12">
        <f t="shared" si="25"/>
        <v>-254524.78298999989</v>
      </c>
      <c r="I36" s="12">
        <f t="shared" si="25"/>
        <v>-245714.20835999987</v>
      </c>
      <c r="J36" s="12">
        <f t="shared" si="25"/>
        <v>-239879.08292999986</v>
      </c>
      <c r="K36" s="12">
        <f t="shared" si="25"/>
        <v>-231827.96809999982</v>
      </c>
      <c r="L36" s="12">
        <f t="shared" si="25"/>
        <v>-226989.14076999982</v>
      </c>
      <c r="M36" s="12">
        <f t="shared" si="25"/>
        <v>-203023.10623999982</v>
      </c>
      <c r="N36" s="12">
        <f t="shared" si="25"/>
        <v>-203023.10624000005</v>
      </c>
    </row>
    <row r="37" spans="1:14" ht="36" customHeight="1" thickBot="1" x14ac:dyDescent="0.3">
      <c r="A37" s="20" t="s">
        <v>11</v>
      </c>
      <c r="B37" s="14">
        <f>B6+B14-B7</f>
        <v>-991317.02</v>
      </c>
      <c r="C37" s="14">
        <f t="shared" ref="C37:N37" si="26">C6+C14-C7</f>
        <v>-1003455.44</v>
      </c>
      <c r="D37" s="14">
        <f t="shared" si="26"/>
        <v>-1000011.71</v>
      </c>
      <c r="E37" s="14">
        <f t="shared" si="26"/>
        <v>-1034398.44</v>
      </c>
      <c r="F37" s="14">
        <f t="shared" si="26"/>
        <v>-1010356.2</v>
      </c>
      <c r="G37" s="14">
        <f t="shared" si="26"/>
        <v>-1011016.94</v>
      </c>
      <c r="H37" s="14">
        <f t="shared" si="26"/>
        <v>-1023672.35</v>
      </c>
      <c r="I37" s="14">
        <f t="shared" si="26"/>
        <v>-1020098.7</v>
      </c>
      <c r="J37" s="14">
        <f t="shared" si="26"/>
        <v>-1024995.41</v>
      </c>
      <c r="K37" s="14">
        <f t="shared" si="26"/>
        <v>-1024326.1000000001</v>
      </c>
      <c r="L37" s="14">
        <f t="shared" si="26"/>
        <v>-1012310.5400000002</v>
      </c>
      <c r="M37" s="14">
        <f t="shared" si="26"/>
        <v>-1010923.2200000002</v>
      </c>
      <c r="N37" s="14">
        <f t="shared" si="26"/>
        <v>-1010923.2200000003</v>
      </c>
    </row>
    <row r="38" spans="1:14" ht="20.399999999999999" hidden="1" customHeight="1" thickBot="1" x14ac:dyDescent="0.3">
      <c r="A38" s="24" t="s">
        <v>27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1"/>
    </row>
    <row r="39" spans="1:14" ht="19.2" hidden="1" customHeight="1" thickBot="1" x14ac:dyDescent="0.3">
      <c r="A39" s="24" t="s">
        <v>11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1">
        <f>N37+N38</f>
        <v>-1010923.2200000003</v>
      </c>
    </row>
  </sheetData>
  <mergeCells count="3">
    <mergeCell ref="A1:N1"/>
    <mergeCell ref="A38:M38"/>
    <mergeCell ref="A39:M39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2024-03-01T05:12:10Z</cp:lastPrinted>
  <dcterms:created xsi:type="dcterms:W3CDTF">2011-06-06T03:25:48Z</dcterms:created>
  <dcterms:modified xsi:type="dcterms:W3CDTF">2024-03-01T05:19:14Z</dcterms:modified>
</cp:coreProperties>
</file>