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7" i="1" l="1"/>
  <c r="L37" i="1" l="1"/>
  <c r="M29" i="1" l="1"/>
  <c r="L29" i="1"/>
  <c r="K29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L33" i="1" l="1"/>
  <c r="M33" i="1"/>
  <c r="K33" i="1"/>
  <c r="K28" i="1"/>
  <c r="L28" i="1"/>
  <c r="M28" i="1"/>
  <c r="K25" i="1"/>
  <c r="L25" i="1"/>
  <c r="M25" i="1"/>
  <c r="K24" i="1"/>
  <c r="L24" i="1"/>
  <c r="M24" i="1"/>
  <c r="J37" i="1" l="1"/>
  <c r="I29" i="1" l="1"/>
  <c r="H29" i="1"/>
  <c r="H33" i="1" l="1"/>
  <c r="I33" i="1"/>
  <c r="J33" i="1"/>
  <c r="J27" i="1" l="1"/>
  <c r="J16" i="1"/>
  <c r="J26" i="1"/>
  <c r="J8" i="1"/>
  <c r="I27" i="1" l="1"/>
  <c r="I16" i="1"/>
  <c r="I26" i="1"/>
  <c r="I8" i="1"/>
  <c r="H37" i="1" l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G37" i="1" l="1"/>
  <c r="F37" i="1" l="1"/>
  <c r="E37" i="1" l="1"/>
  <c r="G29" i="1" l="1"/>
  <c r="F29" i="1"/>
  <c r="E29" i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D37" i="1" l="1"/>
  <c r="D29" i="1" l="1"/>
  <c r="B29" i="1"/>
  <c r="C37" i="1" l="1"/>
  <c r="D27" i="1" l="1"/>
  <c r="D16" i="1"/>
  <c r="D26" i="1"/>
  <c r="D8" i="1"/>
  <c r="C27" i="1" l="1"/>
  <c r="C16" i="1"/>
  <c r="C26" i="1"/>
  <c r="C8" i="1"/>
  <c r="B37" i="1" l="1"/>
  <c r="B27" i="1" l="1"/>
  <c r="B16" i="1"/>
  <c r="B26" i="1"/>
  <c r="B8" i="1"/>
  <c r="C33" i="1" l="1"/>
  <c r="D33" i="1"/>
  <c r="C28" i="1"/>
  <c r="D28" i="1"/>
  <c r="C25" i="1"/>
  <c r="D25" i="1"/>
  <c r="C24" i="1"/>
  <c r="D24" i="1"/>
  <c r="B33" i="1"/>
  <c r="B28" i="1"/>
  <c r="B25" i="1"/>
  <c r="B24" i="1"/>
  <c r="N14" i="1" l="1"/>
  <c r="N6" i="1" l="1"/>
  <c r="N5" i="1"/>
  <c r="L7" i="1" l="1"/>
  <c r="N8" i="1"/>
  <c r="N24" i="1"/>
  <c r="N25" i="1"/>
  <c r="N28" i="1"/>
  <c r="N29" i="1"/>
  <c r="N30" i="1"/>
  <c r="N31" i="1"/>
  <c r="N32" i="1"/>
  <c r="N33" i="1"/>
  <c r="N34" i="1"/>
  <c r="N35" i="1"/>
  <c r="N36" i="1"/>
  <c r="N3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K7" i="1"/>
  <c r="M7" i="1"/>
  <c r="M38" i="1" l="1"/>
  <c r="M39" i="1" s="1"/>
  <c r="L38" i="1"/>
  <c r="L39" i="1" s="1"/>
  <c r="N27" i="1"/>
  <c r="K38" i="1"/>
  <c r="K39" i="1" l="1"/>
  <c r="H15" i="1" l="1"/>
  <c r="I15" i="1"/>
  <c r="J15" i="1"/>
  <c r="I7" i="1"/>
  <c r="J7" i="1"/>
  <c r="J38" i="1" l="1"/>
  <c r="J39" i="1" s="1"/>
  <c r="H7" i="1"/>
  <c r="H38" i="1"/>
  <c r="I38" i="1"/>
  <c r="I39" i="1" s="1"/>
  <c r="H39" i="1" l="1"/>
  <c r="E15" i="1" l="1"/>
  <c r="F15" i="1"/>
  <c r="G15" i="1"/>
  <c r="E7" i="1"/>
  <c r="F7" i="1"/>
  <c r="G7" i="1"/>
  <c r="D15" i="1"/>
  <c r="D38" i="1" s="1"/>
  <c r="D39" i="1" s="1"/>
  <c r="D7" i="1"/>
  <c r="C15" i="1"/>
  <c r="C7" i="1"/>
  <c r="B15" i="1"/>
  <c r="B7" i="1"/>
  <c r="G38" i="1" l="1"/>
  <c r="G39" i="1" s="1"/>
  <c r="N7" i="1"/>
  <c r="C38" i="1"/>
  <c r="C39" i="1" s="1"/>
  <c r="N15" i="1"/>
  <c r="F38" i="1"/>
  <c r="F39" i="1" s="1"/>
  <c r="N26" i="1"/>
  <c r="E38" i="1"/>
  <c r="E39" i="1" s="1"/>
  <c r="B41" i="1"/>
  <c r="C6" i="1" s="1"/>
  <c r="C41" i="1" s="1"/>
  <c r="D6" i="1" s="1"/>
  <c r="D41" i="1" l="1"/>
  <c r="E6" i="1" s="1"/>
  <c r="E41" i="1" s="1"/>
  <c r="F6" i="1" s="1"/>
  <c r="F41" i="1" s="1"/>
  <c r="G6" i="1" s="1"/>
  <c r="G41" i="1" s="1"/>
  <c r="H6" i="1" s="1"/>
  <c r="H41" i="1" s="1"/>
  <c r="I6" i="1" s="1"/>
  <c r="I41" i="1" s="1"/>
  <c r="J6" i="1" s="1"/>
  <c r="B38" i="1"/>
  <c r="N41" i="1"/>
  <c r="J41" i="1" l="1"/>
  <c r="K6" i="1" s="1"/>
  <c r="K41" i="1" s="1"/>
  <c r="L6" i="1" s="1"/>
  <c r="L41" i="1" s="1"/>
  <c r="M6" i="1" s="1"/>
  <c r="M41" i="1" s="1"/>
  <c r="B39" i="1"/>
  <c r="B40" i="1" s="1"/>
  <c r="C5" i="1" s="1"/>
  <c r="C40" i="1" s="1"/>
  <c r="N38" i="1"/>
  <c r="D5" i="1" l="1"/>
  <c r="N39" i="1"/>
  <c r="N40" i="1" s="1"/>
  <c r="D40" i="1" l="1"/>
  <c r="E5" i="1" s="1"/>
  <c r="E40" i="1" s="1"/>
  <c r="F5" i="1" s="1"/>
  <c r="F40" i="1" s="1"/>
  <c r="G5" i="1" l="1"/>
  <c r="G40" i="1" s="1"/>
  <c r="H5" i="1" l="1"/>
  <c r="H40" i="1" s="1"/>
  <c r="I5" i="1" l="1"/>
  <c r="I40" i="1" s="1"/>
  <c r="J5" i="1" l="1"/>
  <c r="J40" i="1" s="1"/>
  <c r="K5" i="1" l="1"/>
  <c r="K40" i="1" s="1"/>
  <c r="L5" i="1" l="1"/>
  <c r="L40" i="1" s="1"/>
  <c r="M5" i="1" l="1"/>
  <c r="M40" i="1" s="1"/>
</calcChain>
</file>

<file path=xl/sharedStrings.xml><?xml version="1.0" encoding="utf-8"?>
<sst xmlns="http://schemas.openxmlformats.org/spreadsheetml/2006/main" count="52" uniqueCount="43">
  <si>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</si>
  <si>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</si>
  <si>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</si>
  <si>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</si>
  <si>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</si>
  <si>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</si>
  <si>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</si>
  <si>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</si>
  <si>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</si>
  <si>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</si>
  <si>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</si>
  <si>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</si>
  <si>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</si>
  <si>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</si>
  <si>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</si>
  <si>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</si>
  <si>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</si>
  <si>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</si>
  <si>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</si>
  <si>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</si>
  <si>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</si>
  <si>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</si>
  <si>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</si>
  <si>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</si>
  <si>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</si>
  <si>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общедомовых приборов учета</t>
  </si>
  <si>
    <t>Отведение сточных вод ОИ</t>
  </si>
  <si>
    <t>Содержание жилья и текущий ремонт,  ОПУ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</si>
  <si>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</si>
  <si>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</si>
  <si>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</si>
  <si>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</si>
  <si>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</si>
  <si>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</si>
  <si>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</si>
  <si>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</si>
  <si>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</si>
  <si>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</si>
  <si>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</si>
  <si>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</si>
  <si>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</si>
  <si>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</si>
  <si>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             ОТЧЕТ по дому Горно-Алтайская, 73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</si>
</sst>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left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109375" customWidth="1"/>
    <col min="3" max="3" width="14" customWidth="1"/>
    <col min="4" max="4" width="14.5546875" customWidth="1"/>
    <col min="5" max="5" width="14.109375" customWidth="1"/>
    <col min="6" max="7" width="14" customWidth="1"/>
    <col min="8" max="8" width="14.33203125" customWidth="1"/>
    <col min="9" max="9" width="13.5546875" customWidth="1"/>
    <col min="10" max="13" width="14.5546875" customWidth="1"/>
    <col min="14" max="14" width="16.44140625" customWidth="1"/>
  </cols>
  <sheetData>
    <row r="1" spans="1:18" ht="20.25" customHeight="1" x14ac:dyDescent="0.35">
      <c r="A1" s="22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16</v>
      </c>
      <c r="B5" s="16">
        <v>-397749.58</v>
      </c>
      <c r="C5" s="16">
        <f t="shared" ref="C5:D6" si="0">B40</f>
        <v>-450926.72824000003</v>
      </c>
      <c r="D5" s="16">
        <f t="shared" si="0"/>
        <v>-469471.65366000001</v>
      </c>
      <c r="E5" s="16">
        <f t="shared" ref="E5:E6" si="1">D40</f>
        <v>-454055.59961000003</v>
      </c>
      <c r="F5" s="16">
        <f t="shared" ref="F5:F6" si="2">E40</f>
        <v>-431908.46724000003</v>
      </c>
      <c r="G5" s="16">
        <f t="shared" ref="G5:G6" si="3">F40</f>
        <v>-444155.33592000004</v>
      </c>
      <c r="H5" s="16">
        <f t="shared" ref="H5:H6" si="4">G40</f>
        <v>-447203.33733000007</v>
      </c>
      <c r="I5" s="16">
        <f t="shared" ref="I5:I6" si="5">H40</f>
        <v>-460205.87552000006</v>
      </c>
      <c r="J5" s="16">
        <f t="shared" ref="J5:J6" si="6">I40</f>
        <v>-443472.39246000006</v>
      </c>
      <c r="K5" s="16">
        <f t="shared" ref="K5:K6" si="7">J40</f>
        <v>-431867.74513000005</v>
      </c>
      <c r="L5" s="16">
        <f t="shared" ref="L5:L6" si="8">K40</f>
        <v>-420058.05698000005</v>
      </c>
      <c r="M5" s="16">
        <f t="shared" ref="M5:M6" si="9">L40</f>
        <v>-414191.87431000004</v>
      </c>
      <c r="N5" s="16">
        <f>B5</f>
        <v>-397749.58</v>
      </c>
    </row>
    <row r="6" spans="1:18" ht="21" customHeight="1" thickBot="1" x14ac:dyDescent="0.3">
      <c r="A6" s="7" t="s">
        <v>13</v>
      </c>
      <c r="B6" s="16">
        <v>-123970.85</v>
      </c>
      <c r="C6" s="16">
        <f t="shared" si="0"/>
        <v>-124970.29999999999</v>
      </c>
      <c r="D6" s="16">
        <f t="shared" si="0"/>
        <v>-117120.08999999997</v>
      </c>
      <c r="E6" s="16">
        <f t="shared" si="1"/>
        <v>-118618.31999999996</v>
      </c>
      <c r="F6" s="16">
        <f t="shared" si="2"/>
        <v>-91708.119999999966</v>
      </c>
      <c r="G6" s="16">
        <f t="shared" si="3"/>
        <v>-96329.239999999962</v>
      </c>
      <c r="H6" s="16">
        <f t="shared" si="4"/>
        <v>-108132.85999999996</v>
      </c>
      <c r="I6" s="16">
        <f t="shared" si="5"/>
        <v>-102915.36999999995</v>
      </c>
      <c r="J6" s="16">
        <f t="shared" si="6"/>
        <v>-102812.47999999995</v>
      </c>
      <c r="K6" s="16">
        <f t="shared" si="7"/>
        <v>-103807.94999999994</v>
      </c>
      <c r="L6" s="16">
        <f t="shared" si="8"/>
        <v>-104143.31999999993</v>
      </c>
      <c r="M6" s="16">
        <f t="shared" si="9"/>
        <v>-110102.75999999994</v>
      </c>
      <c r="N6" s="16">
        <f>B6</f>
        <v>-123970.85</v>
      </c>
    </row>
    <row r="7" spans="1:18" ht="20.25" customHeight="1" thickBot="1" x14ac:dyDescent="0.3">
      <c r="A7" s="8" t="s">
        <v>12</v>
      </c>
      <c r="B7" s="14">
        <f>SUM(B8:B14)</f>
        <v>54957.579999999994</v>
      </c>
      <c r="C7" s="14">
        <f>SUM(C8:C14)</f>
        <v>62149.039999999994</v>
      </c>
      <c r="D7" s="14">
        <f>SUM(D8:D14)</f>
        <v>59333.45</v>
      </c>
      <c r="E7" s="14">
        <f t="shared" ref="E7:M7" si="10">SUM(E8:E14)</f>
        <v>54378.71</v>
      </c>
      <c r="F7" s="14">
        <f t="shared" si="10"/>
        <v>57844.76</v>
      </c>
      <c r="G7" s="14">
        <f t="shared" si="10"/>
        <v>71747.17</v>
      </c>
      <c r="H7" s="14">
        <f t="shared" si="10"/>
        <v>62602.33</v>
      </c>
      <c r="I7" s="14">
        <f t="shared" si="10"/>
        <v>62302.080000000002</v>
      </c>
      <c r="J7" s="14">
        <f t="shared" si="10"/>
        <v>57184.09</v>
      </c>
      <c r="K7" s="14">
        <f t="shared" si="10"/>
        <v>58015.15</v>
      </c>
      <c r="L7" s="14">
        <f t="shared" si="10"/>
        <v>59070.009999999995</v>
      </c>
      <c r="M7" s="14">
        <f t="shared" si="10"/>
        <v>60155.44</v>
      </c>
      <c r="N7" s="14">
        <f>SUM(B7:M7)</f>
        <v>719739.81</v>
      </c>
    </row>
    <row r="8" spans="1:18" ht="19.5" customHeight="1" thickBot="1" x14ac:dyDescent="0.3">
      <c r="A8" s="4" t="s">
        <v>27</v>
      </c>
      <c r="B8" s="9">
        <f t="shared" ref="B8:G8" si="11">47169.6+1470.89</f>
        <v>48640.49</v>
      </c>
      <c r="C8" s="9">
        <f t="shared" si="11"/>
        <v>48640.49</v>
      </c>
      <c r="D8" s="9">
        <f t="shared" si="11"/>
        <v>48640.49</v>
      </c>
      <c r="E8" s="9">
        <f t="shared" si="11"/>
        <v>48640.49</v>
      </c>
      <c r="F8" s="9">
        <f t="shared" si="11"/>
        <v>48640.49</v>
      </c>
      <c r="G8" s="9">
        <f t="shared" si="11"/>
        <v>48640.49</v>
      </c>
      <c r="H8" s="9">
        <f>47169.6+1470.89</f>
        <v>48640.49</v>
      </c>
      <c r="I8" s="9">
        <f>47169.6+1470.89</f>
        <v>48640.49</v>
      </c>
      <c r="J8" s="9">
        <f>47169.6+1470.89</f>
        <v>48640.49</v>
      </c>
      <c r="K8" s="9">
        <f>48564.55+1470.89</f>
        <v>50035.44</v>
      </c>
      <c r="L8" s="9">
        <f>48564.55+1470.89</f>
        <v>50035.44</v>
      </c>
      <c r="M8" s="9">
        <f>48564.55+1470.89</f>
        <v>50035.44</v>
      </c>
      <c r="N8" s="9">
        <f>SUM(B8:M8)</f>
        <v>587870.73</v>
      </c>
    </row>
    <row r="9" spans="1:18" ht="24.75" customHeight="1" thickBot="1" x14ac:dyDescent="0.3">
      <c r="A9" s="4" t="s">
        <v>17</v>
      </c>
      <c r="B9" s="9">
        <v>0</v>
      </c>
      <c r="C9" s="9">
        <v>4075.35</v>
      </c>
      <c r="D9" s="9">
        <v>0</v>
      </c>
      <c r="E9" s="9">
        <v>206.51</v>
      </c>
      <c r="F9" s="9">
        <v>3412.51</v>
      </c>
      <c r="G9" s="9">
        <v>2162.7600000000002</v>
      </c>
      <c r="H9" s="9">
        <v>3161.79</v>
      </c>
      <c r="I9" s="9">
        <v>1280.48</v>
      </c>
      <c r="J9" s="9">
        <v>1792.97</v>
      </c>
      <c r="K9" s="9">
        <v>0</v>
      </c>
      <c r="L9" s="9">
        <v>39.950000000000003</v>
      </c>
      <c r="M9" s="9">
        <v>768.36</v>
      </c>
      <c r="N9" s="9">
        <f t="shared" ref="N9:N14" si="12">SUM(B9:M9)</f>
        <v>16900.68</v>
      </c>
    </row>
    <row r="10" spans="1:18" ht="21.75" customHeight="1" thickBot="1" x14ac:dyDescent="0.3">
      <c r="A10" s="4" t="s">
        <v>18</v>
      </c>
      <c r="B10" s="9">
        <v>225.87</v>
      </c>
      <c r="C10" s="9">
        <v>225.87</v>
      </c>
      <c r="D10" s="9">
        <v>225.87</v>
      </c>
      <c r="E10" s="9">
        <v>225.87</v>
      </c>
      <c r="F10" s="9">
        <v>225.87</v>
      </c>
      <c r="G10" s="9">
        <v>225.87</v>
      </c>
      <c r="H10" s="9">
        <v>225.87</v>
      </c>
      <c r="I10" s="9">
        <v>225.87</v>
      </c>
      <c r="J10" s="9">
        <v>225.87</v>
      </c>
      <c r="K10" s="9">
        <v>225.87</v>
      </c>
      <c r="L10" s="9">
        <v>225.87</v>
      </c>
      <c r="M10" s="9">
        <v>225.87</v>
      </c>
      <c r="N10" s="9">
        <f t="shared" si="12"/>
        <v>2710.4399999999991</v>
      </c>
    </row>
    <row r="11" spans="1:18" ht="22.5" customHeight="1" thickBot="1" x14ac:dyDescent="0.3">
      <c r="A11" s="4" t="s">
        <v>19</v>
      </c>
      <c r="B11" s="9">
        <v>785.38</v>
      </c>
      <c r="C11" s="9">
        <v>3901.49</v>
      </c>
      <c r="D11" s="9">
        <v>5161.25</v>
      </c>
      <c r="E11" s="9">
        <v>0</v>
      </c>
      <c r="F11" s="9">
        <v>260.05</v>
      </c>
      <c r="G11" s="9">
        <v>15412.21</v>
      </c>
      <c r="H11" s="9">
        <v>5268.34</v>
      </c>
      <c r="I11" s="9">
        <v>6849.4</v>
      </c>
      <c r="J11" s="9">
        <v>1218.92</v>
      </c>
      <c r="K11" s="9">
        <v>2448</v>
      </c>
      <c r="L11" s="9">
        <v>3462.91</v>
      </c>
      <c r="M11" s="9">
        <v>3819.93</v>
      </c>
      <c r="N11" s="9">
        <f t="shared" si="12"/>
        <v>48587.88</v>
      </c>
    </row>
    <row r="12" spans="1:18" ht="22.5" customHeight="1" thickBot="1" x14ac:dyDescent="0.3">
      <c r="A12" s="4" t="s">
        <v>26</v>
      </c>
      <c r="B12" s="9">
        <v>435.84</v>
      </c>
      <c r="C12" s="9">
        <v>435.84</v>
      </c>
      <c r="D12" s="9">
        <v>435.84</v>
      </c>
      <c r="E12" s="9">
        <v>435.84</v>
      </c>
      <c r="F12" s="9">
        <v>435.84</v>
      </c>
      <c r="G12" s="9">
        <v>435.84</v>
      </c>
      <c r="H12" s="9">
        <v>435.84</v>
      </c>
      <c r="I12" s="9">
        <v>435.84</v>
      </c>
      <c r="J12" s="9">
        <v>435.84</v>
      </c>
      <c r="K12" s="9">
        <v>435.84</v>
      </c>
      <c r="L12" s="9">
        <v>435.84</v>
      </c>
      <c r="M12" s="9">
        <v>435.84</v>
      </c>
      <c r="N12" s="9">
        <f t="shared" si="12"/>
        <v>5230.0800000000008</v>
      </c>
    </row>
    <row r="13" spans="1:18" ht="22.5" customHeight="1" thickBot="1" x14ac:dyDescent="0.3">
      <c r="A13" s="4" t="s">
        <v>41</v>
      </c>
      <c r="B13" s="9">
        <v>4200</v>
      </c>
      <c r="C13" s="9">
        <v>4200</v>
      </c>
      <c r="D13" s="9">
        <v>4200</v>
      </c>
      <c r="E13" s="9">
        <v>4200</v>
      </c>
      <c r="F13" s="9">
        <v>4200</v>
      </c>
      <c r="G13" s="9">
        <v>4200</v>
      </c>
      <c r="H13" s="9">
        <v>4200</v>
      </c>
      <c r="I13" s="9">
        <v>4200</v>
      </c>
      <c r="J13" s="9">
        <v>4200</v>
      </c>
      <c r="K13" s="9">
        <v>4200</v>
      </c>
      <c r="L13" s="9">
        <v>4200</v>
      </c>
      <c r="M13" s="9">
        <v>4200</v>
      </c>
      <c r="N13" s="9">
        <f t="shared" si="12"/>
        <v>50400</v>
      </c>
    </row>
    <row r="14" spans="1:18" ht="24" customHeight="1" thickBot="1" x14ac:dyDescent="0.3">
      <c r="A14" s="4" t="s">
        <v>15</v>
      </c>
      <c r="B14" s="9">
        <v>670</v>
      </c>
      <c r="C14" s="9">
        <v>670</v>
      </c>
      <c r="D14" s="9">
        <v>670</v>
      </c>
      <c r="E14" s="9">
        <v>670</v>
      </c>
      <c r="F14" s="9">
        <v>670</v>
      </c>
      <c r="G14" s="9">
        <v>670</v>
      </c>
      <c r="H14" s="9">
        <v>670</v>
      </c>
      <c r="I14" s="9">
        <v>670</v>
      </c>
      <c r="J14" s="9">
        <v>670</v>
      </c>
      <c r="K14" s="9">
        <v>670</v>
      </c>
      <c r="L14" s="9">
        <v>670</v>
      </c>
      <c r="M14" s="9">
        <v>670</v>
      </c>
      <c r="N14" s="9">
        <f t="shared" si="12"/>
        <v>8040</v>
      </c>
    </row>
    <row r="15" spans="1:18" ht="20.25" customHeight="1" thickBot="1" x14ac:dyDescent="0.3">
      <c r="A15" s="10" t="s">
        <v>8</v>
      </c>
      <c r="B15" s="17">
        <f>SUM(B16:B22)</f>
        <v>53958.130000000005</v>
      </c>
      <c r="C15" s="17">
        <f>SUM(C16:C22)</f>
        <v>69999.250000000015</v>
      </c>
      <c r="D15" s="17">
        <f>SUM(D16:D22)</f>
        <v>57835.22</v>
      </c>
      <c r="E15" s="17">
        <f t="shared" ref="E15:M15" si="13">SUM(E16:E22)</f>
        <v>81288.909999999989</v>
      </c>
      <c r="F15" s="17">
        <f t="shared" si="13"/>
        <v>53223.64</v>
      </c>
      <c r="G15" s="17">
        <f t="shared" si="13"/>
        <v>59943.55</v>
      </c>
      <c r="H15" s="17">
        <f t="shared" si="13"/>
        <v>67819.820000000007</v>
      </c>
      <c r="I15" s="17">
        <f t="shared" si="13"/>
        <v>62404.97</v>
      </c>
      <c r="J15" s="17">
        <f t="shared" si="13"/>
        <v>56188.62000000001</v>
      </c>
      <c r="K15" s="17">
        <f t="shared" si="13"/>
        <v>57679.780000000006</v>
      </c>
      <c r="L15" s="17">
        <f t="shared" si="13"/>
        <v>53110.569999999992</v>
      </c>
      <c r="M15" s="17">
        <f t="shared" si="13"/>
        <v>54156.329999999994</v>
      </c>
      <c r="N15" s="17">
        <f>SUM(B15:M15)</f>
        <v>727608.78999999992</v>
      </c>
    </row>
    <row r="16" spans="1:18" ht="24" customHeight="1" thickBot="1" x14ac:dyDescent="0.3">
      <c r="A16" s="4" t="s">
        <v>27</v>
      </c>
      <c r="B16" s="9">
        <f>44051.47+1369.43</f>
        <v>45420.9</v>
      </c>
      <c r="C16" s="9">
        <f>57748.02+26.28+1860.65</f>
        <v>59634.95</v>
      </c>
      <c r="D16" s="9">
        <f>42578.69+1.3+1304.92</f>
        <v>43884.91</v>
      </c>
      <c r="E16" s="9">
        <f>63429.6+104.09+2074.32</f>
        <v>65608.009999999995</v>
      </c>
      <c r="F16" s="9">
        <f>45726.55+1426</f>
        <v>47152.55</v>
      </c>
      <c r="G16" s="9">
        <f>48370.88+1537.93</f>
        <v>49908.81</v>
      </c>
      <c r="H16" s="9">
        <f>45043.87+1401.24</f>
        <v>46445.11</v>
      </c>
      <c r="I16" s="9">
        <f>47411.05+1485.56</f>
        <v>48896.61</v>
      </c>
      <c r="J16" s="9">
        <f>43266.16+1331.65</f>
        <v>44597.810000000005</v>
      </c>
      <c r="K16" s="9">
        <f>47840.38+1492.86</f>
        <v>49333.24</v>
      </c>
      <c r="L16" s="9">
        <f>44747.66+1350.7</f>
        <v>46098.36</v>
      </c>
      <c r="M16" s="9">
        <f>44888.96+1338.74</f>
        <v>46227.7</v>
      </c>
      <c r="N16" s="9">
        <f>SUM(B16:M16)</f>
        <v>593208.96</v>
      </c>
    </row>
    <row r="17" spans="1:15" ht="26.25" customHeight="1" thickBot="1" x14ac:dyDescent="0.3">
      <c r="A17" s="4" t="s">
        <v>17</v>
      </c>
      <c r="B17" s="9">
        <v>50.61</v>
      </c>
      <c r="C17" s="9">
        <v>569.41</v>
      </c>
      <c r="D17" s="9">
        <v>3601.7</v>
      </c>
      <c r="E17" s="9">
        <v>694.26</v>
      </c>
      <c r="F17" s="9">
        <v>397.28</v>
      </c>
      <c r="G17" s="9">
        <v>3237.01</v>
      </c>
      <c r="H17" s="9">
        <v>2111.37</v>
      </c>
      <c r="I17" s="9">
        <v>3031.76</v>
      </c>
      <c r="J17" s="9">
        <v>1203.1199999999999</v>
      </c>
      <c r="K17" s="9">
        <v>1759.85</v>
      </c>
      <c r="L17" s="9">
        <v>0</v>
      </c>
      <c r="M17" s="9">
        <v>-78.930000000000007</v>
      </c>
      <c r="N17" s="9">
        <f t="shared" ref="N17:N22" si="14">SUM(B17:M17)</f>
        <v>16577.439999999999</v>
      </c>
    </row>
    <row r="18" spans="1:15" ht="26.25" customHeight="1" thickBot="1" x14ac:dyDescent="0.3">
      <c r="A18" s="4" t="s">
        <v>18</v>
      </c>
      <c r="B18" s="9">
        <v>156.07</v>
      </c>
      <c r="C18" s="9">
        <v>276.73</v>
      </c>
      <c r="D18" s="9">
        <v>203.68</v>
      </c>
      <c r="E18" s="9">
        <v>322.7</v>
      </c>
      <c r="F18" s="9">
        <v>218.1</v>
      </c>
      <c r="G18" s="9">
        <v>227.21</v>
      </c>
      <c r="H18" s="9">
        <v>215.69</v>
      </c>
      <c r="I18" s="9">
        <v>225.58</v>
      </c>
      <c r="J18" s="9">
        <v>208.6</v>
      </c>
      <c r="K18" s="9">
        <v>229.01</v>
      </c>
      <c r="L18" s="9">
        <v>202.52</v>
      </c>
      <c r="M18" s="9">
        <v>213</v>
      </c>
      <c r="N18" s="9">
        <f t="shared" si="14"/>
        <v>2698.89</v>
      </c>
    </row>
    <row r="19" spans="1:15" ht="24" customHeight="1" thickBot="1" x14ac:dyDescent="0.3">
      <c r="A19" s="4" t="s">
        <v>19</v>
      </c>
      <c r="B19" s="9">
        <v>3645.87</v>
      </c>
      <c r="C19" s="9">
        <v>1425.12</v>
      </c>
      <c r="D19" s="9">
        <v>3491.47</v>
      </c>
      <c r="E19" s="9">
        <v>5614.42</v>
      </c>
      <c r="F19" s="9">
        <v>441.72</v>
      </c>
      <c r="G19" s="9">
        <v>848.72</v>
      </c>
      <c r="H19" s="9">
        <v>14467.56</v>
      </c>
      <c r="I19" s="9">
        <v>5371.52</v>
      </c>
      <c r="J19" s="9">
        <v>5662.33</v>
      </c>
      <c r="K19" s="9">
        <v>1687.05</v>
      </c>
      <c r="L19" s="9">
        <v>2195.5300000000002</v>
      </c>
      <c r="M19" s="9">
        <v>3133.6</v>
      </c>
      <c r="N19" s="9">
        <f t="shared" si="14"/>
        <v>47984.909999999996</v>
      </c>
    </row>
    <row r="20" spans="1:15" ht="24" customHeight="1" thickBot="1" x14ac:dyDescent="0.3">
      <c r="A20" s="4" t="s">
        <v>26</v>
      </c>
      <c r="B20" s="9">
        <v>402.45</v>
      </c>
      <c r="C20" s="9">
        <v>513.16</v>
      </c>
      <c r="D20" s="9">
        <v>393.36</v>
      </c>
      <c r="E20" s="9">
        <v>576.05999999999995</v>
      </c>
      <c r="F20" s="9">
        <v>419.99</v>
      </c>
      <c r="G20" s="9">
        <v>448.89</v>
      </c>
      <c r="H20" s="9">
        <v>416.22</v>
      </c>
      <c r="I20" s="9">
        <v>435.3</v>
      </c>
      <c r="J20" s="9">
        <v>402.55</v>
      </c>
      <c r="K20" s="9">
        <v>441.91</v>
      </c>
      <c r="L20" s="9">
        <v>390.84</v>
      </c>
      <c r="M20" s="9">
        <v>410.96</v>
      </c>
      <c r="N20" s="9">
        <f t="shared" si="14"/>
        <v>5251.69</v>
      </c>
    </row>
    <row r="21" spans="1:15" ht="24" customHeight="1" thickBot="1" x14ac:dyDescent="0.3">
      <c r="A21" s="4" t="s">
        <v>41</v>
      </c>
      <c r="B21" s="9">
        <v>3882.23</v>
      </c>
      <c r="C21" s="9">
        <v>4979.88</v>
      </c>
      <c r="D21" s="9">
        <v>3660.1</v>
      </c>
      <c r="E21" s="9">
        <v>5673.46</v>
      </c>
      <c r="F21" s="9">
        <v>3914</v>
      </c>
      <c r="G21" s="9">
        <v>4272.91</v>
      </c>
      <c r="H21" s="9">
        <v>3763.87</v>
      </c>
      <c r="I21" s="9">
        <v>4044.2</v>
      </c>
      <c r="J21" s="9">
        <v>3714.21</v>
      </c>
      <c r="K21" s="9">
        <v>3828.72</v>
      </c>
      <c r="L21" s="9">
        <v>3823.32</v>
      </c>
      <c r="M21" s="9">
        <v>3850</v>
      </c>
      <c r="N21" s="9">
        <f t="shared" si="14"/>
        <v>49406.9</v>
      </c>
    </row>
    <row r="22" spans="1:15" ht="21" customHeight="1" thickBot="1" x14ac:dyDescent="0.3">
      <c r="A22" s="4" t="s">
        <v>15</v>
      </c>
      <c r="B22" s="15">
        <v>400</v>
      </c>
      <c r="C22" s="15">
        <v>2600</v>
      </c>
      <c r="D22" s="15">
        <v>2600</v>
      </c>
      <c r="E22" s="15">
        <v>2800</v>
      </c>
      <c r="F22" s="15">
        <v>680</v>
      </c>
      <c r="G22" s="15">
        <v>1000</v>
      </c>
      <c r="H22" s="15">
        <v>400</v>
      </c>
      <c r="I22" s="15">
        <v>400</v>
      </c>
      <c r="J22" s="15">
        <v>400</v>
      </c>
      <c r="K22" s="15">
        <v>400</v>
      </c>
      <c r="L22" s="15">
        <v>400</v>
      </c>
      <c r="M22" s="15">
        <v>400</v>
      </c>
      <c r="N22" s="9">
        <f t="shared" si="14"/>
        <v>12480</v>
      </c>
      <c r="O22" s="3"/>
    </row>
    <row r="23" spans="1:15" ht="21.75" customHeight="1" thickBot="1" x14ac:dyDescent="0.35">
      <c r="A23" s="11" t="s">
        <v>24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5" ht="19.5" customHeight="1" thickBot="1" x14ac:dyDescent="0.3">
      <c r="A24" s="4" t="s">
        <v>1</v>
      </c>
      <c r="B24" s="9">
        <f>2536*0.6</f>
        <v>1521.6</v>
      </c>
      <c r="C24" s="9">
        <f t="shared" ref="C24:M24" si="15">2536*0.6</f>
        <v>1521.6</v>
      </c>
      <c r="D24" s="9">
        <f t="shared" si="15"/>
        <v>1521.6</v>
      </c>
      <c r="E24" s="9">
        <f t="shared" si="15"/>
        <v>1521.6</v>
      </c>
      <c r="F24" s="9">
        <f t="shared" si="15"/>
        <v>1521.6</v>
      </c>
      <c r="G24" s="9">
        <f t="shared" si="15"/>
        <v>1521.6</v>
      </c>
      <c r="H24" s="9">
        <f t="shared" si="15"/>
        <v>1521.6</v>
      </c>
      <c r="I24" s="9">
        <f t="shared" si="15"/>
        <v>1521.6</v>
      </c>
      <c r="J24" s="9">
        <f t="shared" si="15"/>
        <v>1521.6</v>
      </c>
      <c r="K24" s="9">
        <f t="shared" si="15"/>
        <v>1521.6</v>
      </c>
      <c r="L24" s="9">
        <f t="shared" si="15"/>
        <v>1521.6</v>
      </c>
      <c r="M24" s="9">
        <f t="shared" si="15"/>
        <v>1521.6</v>
      </c>
      <c r="N24" s="9">
        <f t="shared" ref="N24:N37" si="16">SUM(B24:M24)</f>
        <v>18259.2</v>
      </c>
    </row>
    <row r="25" spans="1:15" ht="22.5" customHeight="1" thickBot="1" x14ac:dyDescent="0.3">
      <c r="A25" s="4" t="s">
        <v>2</v>
      </c>
      <c r="B25" s="9">
        <f t="shared" ref="B25:M25" si="17">2536*0.17</f>
        <v>431.12</v>
      </c>
      <c r="C25" s="9">
        <f t="shared" si="17"/>
        <v>431.12</v>
      </c>
      <c r="D25" s="9">
        <f t="shared" si="17"/>
        <v>431.12</v>
      </c>
      <c r="E25" s="9">
        <f t="shared" si="17"/>
        <v>431.12</v>
      </c>
      <c r="F25" s="9">
        <f t="shared" si="17"/>
        <v>431.12</v>
      </c>
      <c r="G25" s="9">
        <f t="shared" si="17"/>
        <v>431.12</v>
      </c>
      <c r="H25" s="9">
        <f t="shared" si="17"/>
        <v>431.12</v>
      </c>
      <c r="I25" s="9">
        <f t="shared" si="17"/>
        <v>431.12</v>
      </c>
      <c r="J25" s="9">
        <f t="shared" si="17"/>
        <v>431.12</v>
      </c>
      <c r="K25" s="9">
        <f t="shared" si="17"/>
        <v>431.12</v>
      </c>
      <c r="L25" s="9">
        <f t="shared" si="17"/>
        <v>431.12</v>
      </c>
      <c r="M25" s="9">
        <f t="shared" si="17"/>
        <v>431.12</v>
      </c>
      <c r="N25" s="9">
        <f t="shared" si="16"/>
        <v>5173.4399999999996</v>
      </c>
    </row>
    <row r="26" spans="1:15" ht="21" customHeight="1" thickBot="1" x14ac:dyDescent="0.3">
      <c r="A26" s="4" t="s">
        <v>3</v>
      </c>
      <c r="B26" s="9">
        <f>54287.58*2.3%</f>
        <v>1248.6143400000001</v>
      </c>
      <c r="C26" s="9">
        <f>61479.04*2.3%</f>
        <v>1414.01792</v>
      </c>
      <c r="D26" s="9">
        <f>58663.45*2.3%</f>
        <v>1349.2593499999998</v>
      </c>
      <c r="E26" s="9">
        <f>53708.71*2.3%</f>
        <v>1235.30033</v>
      </c>
      <c r="F26" s="9">
        <f>57174.76*2.3%</f>
        <v>1315.0194799999999</v>
      </c>
      <c r="G26" s="9">
        <f>71077.17*2.3%</f>
        <v>1634.7749099999999</v>
      </c>
      <c r="H26" s="9">
        <f>61932.33*2.3%</f>
        <v>1424.4435900000001</v>
      </c>
      <c r="I26" s="9">
        <f>61632.08*2.3%</f>
        <v>1417.53784</v>
      </c>
      <c r="J26" s="9">
        <f>56514.09*2.3%</f>
        <v>1299.8240699999999</v>
      </c>
      <c r="K26" s="9">
        <f>57345.15*2.3%</f>
        <v>1318.9384500000001</v>
      </c>
      <c r="L26" s="9">
        <f>58400.01*2.3%</f>
        <v>1343.2002299999999</v>
      </c>
      <c r="M26" s="9">
        <f>59485.44*2.3%</f>
        <v>1368.1651200000001</v>
      </c>
      <c r="N26" s="9">
        <f t="shared" si="16"/>
        <v>16369.09563</v>
      </c>
    </row>
    <row r="27" spans="1:15" ht="23.25" customHeight="1" thickBot="1" x14ac:dyDescent="0.3">
      <c r="A27" s="4" t="s">
        <v>4</v>
      </c>
      <c r="B27" s="9">
        <f>53558.13*3%</f>
        <v>1606.7438999999999</v>
      </c>
      <c r="C27" s="9">
        <f>67399.25*3%</f>
        <v>2021.9775</v>
      </c>
      <c r="D27" s="9">
        <f>55235.22*3%</f>
        <v>1657.0565999999999</v>
      </c>
      <c r="E27" s="9">
        <f>78488.91*3%</f>
        <v>2354.6673000000001</v>
      </c>
      <c r="F27" s="9">
        <f>52543.64*3%</f>
        <v>1576.3091999999999</v>
      </c>
      <c r="G27" s="9">
        <f>58943.55*3%</f>
        <v>1768.3064999999999</v>
      </c>
      <c r="H27" s="9">
        <f>67419.82*3%</f>
        <v>2022.5946000000001</v>
      </c>
      <c r="I27" s="9">
        <f>62004.97*3%</f>
        <v>1860.1490999999999</v>
      </c>
      <c r="J27" s="9">
        <f>55788.62*3%</f>
        <v>1673.6586</v>
      </c>
      <c r="K27" s="9">
        <f>57279.78*3%</f>
        <v>1718.3933999999999</v>
      </c>
      <c r="L27" s="9">
        <f>52710.57*3%</f>
        <v>1581.3171</v>
      </c>
      <c r="M27" s="9">
        <f>53756.33*3%</f>
        <v>1612.6899000000001</v>
      </c>
      <c r="N27" s="9">
        <f t="shared" si="16"/>
        <v>21453.863700000005</v>
      </c>
    </row>
    <row r="28" spans="1:15" ht="23.25" customHeight="1" thickBot="1" x14ac:dyDescent="0.3">
      <c r="A28" s="4" t="s">
        <v>9</v>
      </c>
      <c r="B28" s="21">
        <f t="shared" ref="B28:M28" si="18">2536*9.7</f>
        <v>24599.199999999997</v>
      </c>
      <c r="C28" s="21">
        <f t="shared" si="18"/>
        <v>24599.199999999997</v>
      </c>
      <c r="D28" s="21">
        <f t="shared" si="18"/>
        <v>24599.199999999997</v>
      </c>
      <c r="E28" s="21">
        <f t="shared" si="18"/>
        <v>24599.199999999997</v>
      </c>
      <c r="F28" s="21">
        <f t="shared" si="18"/>
        <v>24599.199999999997</v>
      </c>
      <c r="G28" s="21">
        <f t="shared" si="18"/>
        <v>24599.199999999997</v>
      </c>
      <c r="H28" s="21">
        <f t="shared" si="18"/>
        <v>24599.199999999997</v>
      </c>
      <c r="I28" s="21">
        <f t="shared" si="18"/>
        <v>24599.199999999997</v>
      </c>
      <c r="J28" s="21">
        <f t="shared" si="18"/>
        <v>24599.199999999997</v>
      </c>
      <c r="K28" s="21">
        <f t="shared" si="18"/>
        <v>24599.199999999997</v>
      </c>
      <c r="L28" s="21">
        <f t="shared" si="18"/>
        <v>24599.199999999997</v>
      </c>
      <c r="M28" s="21">
        <f t="shared" si="18"/>
        <v>24599.199999999997</v>
      </c>
      <c r="N28" s="9">
        <f t="shared" si="16"/>
        <v>295190.40000000002</v>
      </c>
    </row>
    <row r="29" spans="1:15" ht="26.25" customHeight="1" thickBot="1" x14ac:dyDescent="0.3">
      <c r="A29" s="4" t="s">
        <v>20</v>
      </c>
      <c r="B29" s="9">
        <f>4075.35+0.03</f>
        <v>4075.38</v>
      </c>
      <c r="C29" s="9">
        <v>0</v>
      </c>
      <c r="D29" s="9">
        <f>206.46+0</f>
        <v>206.46</v>
      </c>
      <c r="E29" s="9">
        <f>3405.11+7.41</f>
        <v>3412.52</v>
      </c>
      <c r="F29" s="9">
        <f>2162.77+0.01</f>
        <v>2162.7800000000002</v>
      </c>
      <c r="G29" s="9">
        <f>3161.8+0</f>
        <v>3161.8</v>
      </c>
      <c r="H29" s="9">
        <f>1280.52+0.01</f>
        <v>1280.53</v>
      </c>
      <c r="I29" s="9">
        <f>1792.91+0</f>
        <v>1792.91</v>
      </c>
      <c r="J29" s="9">
        <v>0</v>
      </c>
      <c r="K29" s="9">
        <f>39.96+0.03</f>
        <v>39.99</v>
      </c>
      <c r="L29" s="9">
        <f>768.36+0.03</f>
        <v>768.39</v>
      </c>
      <c r="M29" s="9">
        <f>3648.87+0</f>
        <v>3648.87</v>
      </c>
      <c r="N29" s="9">
        <f t="shared" si="16"/>
        <v>20549.63</v>
      </c>
    </row>
    <row r="30" spans="1:15" ht="26.25" customHeight="1" thickBot="1" x14ac:dyDescent="0.3">
      <c r="A30" s="4" t="s">
        <v>21</v>
      </c>
      <c r="B30" s="9">
        <v>338.8</v>
      </c>
      <c r="C30" s="9">
        <v>338.8</v>
      </c>
      <c r="D30" s="9">
        <v>338.8</v>
      </c>
      <c r="E30" s="9">
        <v>338.8</v>
      </c>
      <c r="F30" s="9">
        <v>338.8</v>
      </c>
      <c r="G30" s="9">
        <v>338.8</v>
      </c>
      <c r="H30" s="9">
        <v>338.8</v>
      </c>
      <c r="I30" s="9">
        <v>338.8</v>
      </c>
      <c r="J30" s="9">
        <v>338.8</v>
      </c>
      <c r="K30" s="9">
        <v>338.8</v>
      </c>
      <c r="L30" s="9">
        <v>338.8</v>
      </c>
      <c r="M30" s="9">
        <v>338.8</v>
      </c>
      <c r="N30" s="9">
        <f t="shared" si="16"/>
        <v>4065.6000000000008</v>
      </c>
    </row>
    <row r="31" spans="1:15" ht="26.25" customHeight="1" thickBot="1" x14ac:dyDescent="0.3">
      <c r="A31" s="4" t="s">
        <v>22</v>
      </c>
      <c r="B31" s="9">
        <v>3901.5</v>
      </c>
      <c r="C31" s="9">
        <v>5161.1899999999996</v>
      </c>
      <c r="D31" s="9">
        <v>0</v>
      </c>
      <c r="E31" s="9">
        <v>260.10000000000002</v>
      </c>
      <c r="F31" s="9">
        <v>15412.21</v>
      </c>
      <c r="G31" s="9">
        <v>5268.3</v>
      </c>
      <c r="H31" s="9">
        <v>6849.3</v>
      </c>
      <c r="I31" s="9">
        <v>1218.9000000000001</v>
      </c>
      <c r="J31" s="9">
        <v>2448</v>
      </c>
      <c r="K31" s="9">
        <v>3462.9</v>
      </c>
      <c r="L31" s="9">
        <v>3819.91</v>
      </c>
      <c r="M31" s="9">
        <v>5171.3999999999996</v>
      </c>
      <c r="N31" s="9">
        <f t="shared" si="16"/>
        <v>52973.71</v>
      </c>
    </row>
    <row r="32" spans="1:15" ht="26.25" customHeight="1" thickBot="1" x14ac:dyDescent="0.3">
      <c r="A32" s="4" t="s">
        <v>26</v>
      </c>
      <c r="B32" s="9">
        <v>435.83</v>
      </c>
      <c r="C32" s="9">
        <v>435.83</v>
      </c>
      <c r="D32" s="9">
        <v>435.83</v>
      </c>
      <c r="E32" s="9">
        <v>435.83</v>
      </c>
      <c r="F32" s="9">
        <v>435.83</v>
      </c>
      <c r="G32" s="9">
        <v>435.83</v>
      </c>
      <c r="H32" s="9">
        <v>435.83</v>
      </c>
      <c r="I32" s="9">
        <v>435.83</v>
      </c>
      <c r="J32" s="9">
        <v>435.83</v>
      </c>
      <c r="K32" s="9">
        <v>435.83</v>
      </c>
      <c r="L32" s="9">
        <v>435.83</v>
      </c>
      <c r="M32" s="9">
        <v>435.83</v>
      </c>
      <c r="N32" s="9">
        <f t="shared" si="16"/>
        <v>5229.96</v>
      </c>
    </row>
    <row r="33" spans="1:14" ht="22.5" customHeight="1" thickBot="1" x14ac:dyDescent="0.3">
      <c r="A33" s="4" t="s">
        <v>6</v>
      </c>
      <c r="B33" s="9">
        <f t="shared" ref="B33:J33" si="19">2536*2.79</f>
        <v>7075.4400000000005</v>
      </c>
      <c r="C33" s="9">
        <f t="shared" si="19"/>
        <v>7075.4400000000005</v>
      </c>
      <c r="D33" s="9">
        <f t="shared" si="19"/>
        <v>7075.4400000000005</v>
      </c>
      <c r="E33" s="9">
        <f t="shared" si="19"/>
        <v>7075.4400000000005</v>
      </c>
      <c r="F33" s="9">
        <f t="shared" si="19"/>
        <v>7075.4400000000005</v>
      </c>
      <c r="G33" s="9">
        <f t="shared" si="19"/>
        <v>7075.4400000000005</v>
      </c>
      <c r="H33" s="9">
        <f t="shared" si="19"/>
        <v>7075.4400000000005</v>
      </c>
      <c r="I33" s="9">
        <f t="shared" si="19"/>
        <v>7075.4400000000005</v>
      </c>
      <c r="J33" s="9">
        <f t="shared" si="19"/>
        <v>7075.4400000000005</v>
      </c>
      <c r="K33" s="9">
        <f>2536*2.87</f>
        <v>7278.3200000000006</v>
      </c>
      <c r="L33" s="9">
        <f t="shared" ref="L33:M33" si="20">2536*2.87</f>
        <v>7278.3200000000006</v>
      </c>
      <c r="M33" s="9">
        <f t="shared" si="20"/>
        <v>7278.3200000000006</v>
      </c>
      <c r="N33" s="9">
        <f t="shared" si="16"/>
        <v>85513.920000000027</v>
      </c>
    </row>
    <row r="34" spans="1:14" ht="21.75" customHeight="1" thickBot="1" x14ac:dyDescent="0.3">
      <c r="A34" s="4" t="s">
        <v>41</v>
      </c>
      <c r="B34" s="9">
        <v>3745</v>
      </c>
      <c r="C34" s="9">
        <v>4645</v>
      </c>
      <c r="D34" s="9">
        <v>3535</v>
      </c>
      <c r="E34" s="9">
        <v>5370</v>
      </c>
      <c r="F34" s="9">
        <v>3320</v>
      </c>
      <c r="G34" s="9">
        <v>4305</v>
      </c>
      <c r="H34" s="9">
        <v>3510</v>
      </c>
      <c r="I34" s="9">
        <v>4080</v>
      </c>
      <c r="J34" s="9">
        <v>3250</v>
      </c>
      <c r="K34" s="9">
        <v>3825</v>
      </c>
      <c r="L34" s="9">
        <v>3685</v>
      </c>
      <c r="M34" s="9">
        <v>3645</v>
      </c>
      <c r="N34" s="9">
        <f t="shared" si="16"/>
        <v>46915</v>
      </c>
    </row>
    <row r="35" spans="1:14" ht="23.4" customHeight="1" thickBot="1" x14ac:dyDescent="0.3">
      <c r="A35" s="4" t="s">
        <v>25</v>
      </c>
      <c r="B35" s="9">
        <v>900</v>
      </c>
      <c r="C35" s="9">
        <v>900</v>
      </c>
      <c r="D35" s="9">
        <v>900</v>
      </c>
      <c r="E35" s="9">
        <v>900</v>
      </c>
      <c r="F35" s="9">
        <v>900</v>
      </c>
      <c r="G35" s="9">
        <v>900</v>
      </c>
      <c r="H35" s="9">
        <v>900</v>
      </c>
      <c r="I35" s="9">
        <v>900</v>
      </c>
      <c r="J35" s="9">
        <v>900</v>
      </c>
      <c r="K35" s="9">
        <v>900</v>
      </c>
      <c r="L35" s="9">
        <v>900</v>
      </c>
      <c r="M35" s="9">
        <v>900</v>
      </c>
      <c r="N35" s="9">
        <f t="shared" si="16"/>
        <v>10800</v>
      </c>
    </row>
    <row r="36" spans="1:14" ht="24.75" customHeight="1" thickBot="1" x14ac:dyDescent="0.3">
      <c r="A36" s="4" t="s">
        <v>14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10718.78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f t="shared" si="16"/>
        <v>10718.78</v>
      </c>
    </row>
    <row r="37" spans="1:14" ht="24" customHeight="1" thickBot="1" x14ac:dyDescent="0.3">
      <c r="A37" s="4" t="s">
        <v>10</v>
      </c>
      <c r="B37" s="9">
        <f>4593.1+52662.95</f>
        <v>57256.049999999996</v>
      </c>
      <c r="C37" s="9">
        <f>40000</f>
        <v>40000</v>
      </c>
      <c r="D37" s="9">
        <f>369.4</f>
        <v>369.4</v>
      </c>
      <c r="E37" s="9">
        <f>718.5+328+6250.9+2134.6+1775.2</f>
        <v>11207.2</v>
      </c>
      <c r="F37" s="9">
        <f>6277.2+105</f>
        <v>6382.2</v>
      </c>
      <c r="G37" s="9">
        <f>832.6</f>
        <v>832.6</v>
      </c>
      <c r="H37" s="9">
        <f>966.8+5758.5+23708.2</f>
        <v>30433.5</v>
      </c>
      <c r="I37" s="9">
        <v>0</v>
      </c>
      <c r="J37" s="9">
        <f>610.5</f>
        <v>610.5</v>
      </c>
      <c r="K37" s="9">
        <v>0</v>
      </c>
      <c r="L37" s="9">
        <f>541.7</f>
        <v>541.70000000000005</v>
      </c>
      <c r="M37" s="9">
        <f>2651.5</f>
        <v>2651.5</v>
      </c>
      <c r="N37" s="9">
        <f t="shared" si="16"/>
        <v>150284.65</v>
      </c>
    </row>
    <row r="38" spans="1:14" ht="22.5" customHeight="1" thickBot="1" x14ac:dyDescent="0.3">
      <c r="A38" s="8" t="s">
        <v>23</v>
      </c>
      <c r="B38" s="14">
        <f t="shared" ref="B38:M38" si="21">SUM(B24:B37)</f>
        <v>107135.27824</v>
      </c>
      <c r="C38" s="14">
        <f t="shared" si="21"/>
        <v>88544.17542</v>
      </c>
      <c r="D38" s="14">
        <f t="shared" si="21"/>
        <v>42419.165949999995</v>
      </c>
      <c r="E38" s="14">
        <f t="shared" si="21"/>
        <v>59141.777629999997</v>
      </c>
      <c r="F38" s="14">
        <f t="shared" si="21"/>
        <v>65470.508679999999</v>
      </c>
      <c r="G38" s="14">
        <f t="shared" si="21"/>
        <v>62991.551410000007</v>
      </c>
      <c r="H38" s="14">
        <f t="shared" si="21"/>
        <v>80822.358189999999</v>
      </c>
      <c r="I38" s="14">
        <f t="shared" si="21"/>
        <v>45671.486940000003</v>
      </c>
      <c r="J38" s="14">
        <f t="shared" si="21"/>
        <v>44583.972669999996</v>
      </c>
      <c r="K38" s="14">
        <f t="shared" si="21"/>
        <v>45870.091849999997</v>
      </c>
      <c r="L38" s="14">
        <f t="shared" si="21"/>
        <v>47244.38732999999</v>
      </c>
      <c r="M38" s="14">
        <f t="shared" si="21"/>
        <v>53602.495020000002</v>
      </c>
      <c r="N38" s="14">
        <f>SUM(B38:M38)</f>
        <v>743497.2493299999</v>
      </c>
    </row>
    <row r="39" spans="1:14" ht="19.5" customHeight="1" thickBot="1" x14ac:dyDescent="0.3">
      <c r="A39" s="4" t="s">
        <v>5</v>
      </c>
      <c r="B39" s="18">
        <f t="shared" ref="B39:N39" si="22">B15-B38</f>
        <v>-53177.148239999995</v>
      </c>
      <c r="C39" s="18">
        <f t="shared" si="22"/>
        <v>-18544.925419999985</v>
      </c>
      <c r="D39" s="18">
        <f t="shared" si="22"/>
        <v>15416.054050000006</v>
      </c>
      <c r="E39" s="18">
        <f t="shared" si="22"/>
        <v>22147.132369999992</v>
      </c>
      <c r="F39" s="18">
        <f t="shared" si="22"/>
        <v>-12246.86868</v>
      </c>
      <c r="G39" s="18">
        <f t="shared" si="22"/>
        <v>-3048.0014100000044</v>
      </c>
      <c r="H39" s="18">
        <f t="shared" si="22"/>
        <v>-13002.538189999992</v>
      </c>
      <c r="I39" s="18">
        <f t="shared" si="22"/>
        <v>16733.483059999999</v>
      </c>
      <c r="J39" s="18">
        <f t="shared" si="22"/>
        <v>11604.647330000014</v>
      </c>
      <c r="K39" s="18">
        <f t="shared" si="22"/>
        <v>11809.688150000009</v>
      </c>
      <c r="L39" s="18">
        <f t="shared" si="22"/>
        <v>5866.182670000002</v>
      </c>
      <c r="M39" s="18">
        <f t="shared" si="22"/>
        <v>553.83497999999236</v>
      </c>
      <c r="N39" s="9">
        <f t="shared" si="22"/>
        <v>-15888.459329999983</v>
      </c>
    </row>
    <row r="40" spans="1:14" ht="19.5" customHeight="1" thickBot="1" x14ac:dyDescent="0.3">
      <c r="A40" s="4" t="s">
        <v>7</v>
      </c>
      <c r="B40" s="15">
        <f t="shared" ref="B40:N40" si="23">B5+B39</f>
        <v>-450926.72824000003</v>
      </c>
      <c r="C40" s="15">
        <f t="shared" si="23"/>
        <v>-469471.65366000001</v>
      </c>
      <c r="D40" s="15">
        <f t="shared" si="23"/>
        <v>-454055.59961000003</v>
      </c>
      <c r="E40" s="15">
        <f t="shared" si="23"/>
        <v>-431908.46724000003</v>
      </c>
      <c r="F40" s="15">
        <f t="shared" si="23"/>
        <v>-444155.33592000004</v>
      </c>
      <c r="G40" s="15">
        <f t="shared" si="23"/>
        <v>-447203.33733000007</v>
      </c>
      <c r="H40" s="15">
        <f t="shared" si="23"/>
        <v>-460205.87552000006</v>
      </c>
      <c r="I40" s="15">
        <f t="shared" si="23"/>
        <v>-443472.39246000006</v>
      </c>
      <c r="J40" s="15">
        <f t="shared" si="23"/>
        <v>-431867.74513000005</v>
      </c>
      <c r="K40" s="15">
        <f t="shared" si="23"/>
        <v>-420058.05698000005</v>
      </c>
      <c r="L40" s="15">
        <f t="shared" si="23"/>
        <v>-414191.87431000004</v>
      </c>
      <c r="M40" s="15">
        <f t="shared" si="23"/>
        <v>-413638.03933000006</v>
      </c>
      <c r="N40" s="15">
        <f t="shared" si="23"/>
        <v>-413638.03933</v>
      </c>
    </row>
    <row r="41" spans="1:14" ht="21" customHeight="1" thickBot="1" x14ac:dyDescent="0.3">
      <c r="A41" s="11" t="s">
        <v>11</v>
      </c>
      <c r="B41" s="19">
        <f>B6+B15-B7</f>
        <v>-124970.29999999999</v>
      </c>
      <c r="C41" s="19">
        <f>C6+C15-C7</f>
        <v>-117120.08999999997</v>
      </c>
      <c r="D41" s="19">
        <f>D6+D15-D7</f>
        <v>-118618.31999999996</v>
      </c>
      <c r="E41" s="19">
        <f t="shared" ref="E41:M41" si="24">E6+E15-E7</f>
        <v>-91708.119999999966</v>
      </c>
      <c r="F41" s="19">
        <f t="shared" si="24"/>
        <v>-96329.239999999962</v>
      </c>
      <c r="G41" s="19">
        <f t="shared" si="24"/>
        <v>-108132.85999999996</v>
      </c>
      <c r="H41" s="19">
        <f t="shared" si="24"/>
        <v>-102915.36999999995</v>
      </c>
      <c r="I41" s="19">
        <f t="shared" si="24"/>
        <v>-102812.47999999995</v>
      </c>
      <c r="J41" s="19">
        <f t="shared" si="24"/>
        <v>-103807.94999999994</v>
      </c>
      <c r="K41" s="19">
        <f t="shared" si="24"/>
        <v>-104143.31999999993</v>
      </c>
      <c r="L41" s="19">
        <f t="shared" si="24"/>
        <v>-110102.75999999994</v>
      </c>
      <c r="M41" s="19">
        <f t="shared" si="24"/>
        <v>-116101.86999999994</v>
      </c>
      <c r="N41" s="20">
        <f>N6+N15-N7</f>
        <v>-116101.87000000011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2024-03-01T04:53:03Z</cp:lastPrinted>
  <dcterms:created xsi:type="dcterms:W3CDTF">2011-06-06T03:25:48Z</dcterms:created>
  <dcterms:modified xsi:type="dcterms:W3CDTF">2024-03-01T05:01:22Z</dcterms:modified>
</cp:coreProperties>
</file>