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6" i="1" l="1"/>
  <c r="L36" i="1" l="1"/>
  <c r="K36" i="1" l="1"/>
  <c r="M39" i="1" l="1"/>
  <c r="L39" i="1" l="1"/>
  <c r="M29" i="1" l="1"/>
  <c r="M17" i="1"/>
  <c r="M28" i="1"/>
  <c r="M8" i="1"/>
  <c r="K39" i="1" l="1"/>
  <c r="L29" i="1" l="1"/>
  <c r="L17" i="1"/>
  <c r="L28" i="1"/>
  <c r="L8" i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M26" i="1"/>
  <c r="L26" i="1"/>
  <c r="K26" i="1"/>
  <c r="J39" i="1" l="1"/>
  <c r="I30" i="1" l="1"/>
  <c r="J30" i="1"/>
  <c r="H30" i="1"/>
  <c r="J29" i="1" l="1"/>
  <c r="J17" i="1"/>
  <c r="J28" i="1"/>
  <c r="J8" i="1"/>
  <c r="H35" i="1"/>
  <c r="I35" i="1"/>
  <c r="J35" i="1"/>
  <c r="H27" i="1"/>
  <c r="I27" i="1"/>
  <c r="J27" i="1"/>
  <c r="H26" i="1"/>
  <c r="I26" i="1"/>
  <c r="J26" i="1"/>
  <c r="I29" i="1" l="1"/>
  <c r="I17" i="1"/>
  <c r="I28" i="1"/>
  <c r="I8" i="1"/>
  <c r="H29" i="1" l="1"/>
  <c r="H17" i="1"/>
  <c r="H28" i="1"/>
  <c r="H8" i="1"/>
  <c r="F36" i="1" l="1"/>
  <c r="E36" i="1" l="1"/>
  <c r="G29" i="1" l="1"/>
  <c r="G17" i="1"/>
  <c r="G28" i="1"/>
  <c r="G8" i="1"/>
  <c r="F29" i="1" l="1"/>
  <c r="F17" i="1"/>
  <c r="F28" i="1"/>
  <c r="F8" i="1"/>
  <c r="E39" i="1" l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39" i="1" l="1"/>
  <c r="C39" i="1" l="1"/>
  <c r="D36" i="1" l="1"/>
  <c r="C36" i="1" l="1"/>
  <c r="B36" i="1" l="1"/>
  <c r="D29" i="1" l="1"/>
  <c r="D17" i="1"/>
  <c r="D28" i="1"/>
  <c r="D8" i="1"/>
  <c r="B39" i="1" l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23" i="1" l="1"/>
  <c r="N14" i="1"/>
  <c r="N6" i="1" l="1"/>
  <c r="N5" i="1"/>
  <c r="N8" i="1" l="1"/>
  <c r="L7" i="1"/>
  <c r="N26" i="1"/>
  <c r="N27" i="1"/>
  <c r="N30" i="1"/>
  <c r="N31" i="1"/>
  <c r="N32" i="1"/>
  <c r="N33" i="1"/>
  <c r="N34" i="1"/>
  <c r="N35" i="1"/>
  <c r="N36" i="1"/>
  <c r="N37" i="1"/>
  <c r="N38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K7" i="1"/>
  <c r="M7" i="1"/>
  <c r="M40" i="1" l="1"/>
  <c r="M41" i="1" s="1"/>
  <c r="L40" i="1"/>
  <c r="L41" i="1" s="1"/>
  <c r="K40" i="1"/>
  <c r="K41" i="1" s="1"/>
  <c r="N29" i="1" l="1"/>
  <c r="H16" i="1" l="1"/>
  <c r="I16" i="1"/>
  <c r="J16" i="1"/>
  <c r="H7" i="1"/>
  <c r="J7" i="1"/>
  <c r="H40" i="1" l="1"/>
  <c r="J40" i="1"/>
  <c r="J41" i="1" s="1"/>
  <c r="I40" i="1"/>
  <c r="I41" i="1" s="1"/>
  <c r="I7" i="1"/>
  <c r="N39" i="1"/>
  <c r="H41" i="1" l="1"/>
  <c r="E16" i="1"/>
  <c r="F16" i="1"/>
  <c r="G16" i="1"/>
  <c r="F7" i="1"/>
  <c r="G7" i="1"/>
  <c r="G40" i="1" l="1"/>
  <c r="G41" i="1" s="1"/>
  <c r="F40" i="1"/>
  <c r="F41" i="1" s="1"/>
  <c r="N28" i="1"/>
  <c r="E40" i="1"/>
  <c r="E7" i="1"/>
  <c r="D16" i="1"/>
  <c r="D40" i="1" s="1"/>
  <c r="D41" i="1" s="1"/>
  <c r="D7" i="1"/>
  <c r="C16" i="1"/>
  <c r="C7" i="1"/>
  <c r="B16" i="1"/>
  <c r="B7" i="1"/>
  <c r="N7" i="1" l="1"/>
  <c r="N16" i="1"/>
  <c r="E41" i="1"/>
  <c r="B43" i="1"/>
  <c r="C6" i="1" s="1"/>
  <c r="C43" i="1" s="1"/>
  <c r="D6" i="1" s="1"/>
  <c r="D43" i="1" l="1"/>
  <c r="E6" i="1" s="1"/>
  <c r="E43" i="1" s="1"/>
  <c r="F6" i="1" s="1"/>
  <c r="F43" i="1" s="1"/>
  <c r="G6" i="1" s="1"/>
  <c r="B40" i="1"/>
  <c r="C40" i="1"/>
  <c r="C41" i="1" s="1"/>
  <c r="N43" i="1"/>
  <c r="G43" i="1" l="1"/>
  <c r="H6" i="1" s="1"/>
  <c r="H43" i="1" s="1"/>
  <c r="I6" i="1" s="1"/>
  <c r="I43" i="1" s="1"/>
  <c r="J6" i="1" s="1"/>
  <c r="J43" i="1" s="1"/>
  <c r="K6" i="1" s="1"/>
  <c r="K43" i="1" s="1"/>
  <c r="L6" i="1" s="1"/>
  <c r="L43" i="1" s="1"/>
  <c r="M6" i="1" s="1"/>
  <c r="M43" i="1" s="1"/>
  <c r="N40" i="1"/>
  <c r="N42" i="1" s="1"/>
  <c r="B41" i="1"/>
  <c r="B42" i="1" s="1"/>
  <c r="N41" i="1" l="1"/>
  <c r="C42" i="1"/>
  <c r="D42" i="1" s="1"/>
  <c r="C5" i="1"/>
  <c r="D5" i="1" l="1"/>
  <c r="E5" i="1" l="1"/>
  <c r="E42" i="1"/>
  <c r="F5" i="1" l="1"/>
  <c r="F42" i="1"/>
  <c r="G42" i="1" s="1"/>
  <c r="G5" i="1" l="1"/>
  <c r="H5" i="1" l="1"/>
  <c r="H42" i="1"/>
  <c r="I5" i="1" l="1"/>
  <c r="I42" i="1"/>
  <c r="J42" i="1" l="1"/>
  <c r="J5" i="1"/>
  <c r="K5" i="1" l="1"/>
  <c r="K42" i="1"/>
  <c r="L42" i="1" l="1"/>
  <c r="L5" i="1"/>
  <c r="M5" i="1" l="1"/>
  <c r="M42" i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<sst xmlns="http://schemas.openxmlformats.org/spreadsheetml/2006/main" count="54" uniqueCount="44">
  <si>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</si>
  <si>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</si>
  <si>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</si>
  <si>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</si>
  <si>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</si>
  <si>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</si>
  <si>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</si>
  <si>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</si>
  <si>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</si>
  <si>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</si>
  <si>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</si>
  <si>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</si>
  <si>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</si>
  <si>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</si>
  <si>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</si>
  <si>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</si>
  <si>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</si>
  <si>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</si>
  <si>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</si>
  <si>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</si>
  <si>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</si>
  <si>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</si>
  <si>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</si>
  <si>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</si>
  <si>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</si>
  <si>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</si>
  <si>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</si>
  <si>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Установка пластиковых окон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</si>
  <si>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</si>
  <si>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</si>
  <si>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</si>
  <si>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</si>
  <si>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</t>
  </si>
  <si>
    <t>Май 2022г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</si>
  <si>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</si>
  <si>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</si>
  <si>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</si>
  <si>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</si>
  <si>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</si>
  <si>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</si>
  <si>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</si>
  <si>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</si>
  <si>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Васильева, 69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</si>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</sst>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8" zoomScale="75" workbookViewId="0">
      <selection activeCell="A36" sqref="A36"/>
    </sheetView>
  </sheetViews>
  <sheetFormatPr defaultRowHeight="13.2" x14ac:dyDescent="0.25"/>
  <cols>
    <col min="1" max="1" width="58.6640625" customWidth="1"/>
    <col min="2" max="2" width="14.109375" customWidth="1"/>
    <col min="3" max="3" width="14.33203125" customWidth="1"/>
    <col min="4" max="4" width="15.5546875" customWidth="1"/>
    <col min="5" max="5" width="15.88671875" customWidth="1"/>
    <col min="6" max="6" width="14.33203125" customWidth="1"/>
    <col min="7" max="7" width="14.6640625" customWidth="1"/>
    <col min="8" max="8" width="14.44140625" customWidth="1"/>
    <col min="9" max="13" width="13.5546875" customWidth="1"/>
    <col min="14" max="14" width="16.5546875" customWidth="1"/>
  </cols>
  <sheetData>
    <row r="1" spans="1:18" ht="20.25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-518224.34</v>
      </c>
      <c r="C5" s="8">
        <f t="shared" ref="C5:D6" si="0">B42</f>
        <v>-532264.87389000005</v>
      </c>
      <c r="D5" s="8">
        <f t="shared" si="0"/>
        <v>-655713.30038000003</v>
      </c>
      <c r="E5" s="8">
        <f t="shared" ref="E5:E6" si="1">D42</f>
        <v>-650396.88727000006</v>
      </c>
      <c r="F5" s="8">
        <f t="shared" ref="F5:F6" si="2">E42</f>
        <v>-600466.88996000006</v>
      </c>
      <c r="G5" s="8">
        <f t="shared" ref="G5:G6" si="3">F42</f>
        <v>-578841.64685000002</v>
      </c>
      <c r="H5" s="8">
        <f t="shared" ref="H5:H6" si="4">G42</f>
        <v>-560274.92674000002</v>
      </c>
      <c r="I5" s="8">
        <f t="shared" ref="I5:I6" si="5">H42</f>
        <v>-558211.56043000007</v>
      </c>
      <c r="J5" s="8">
        <f t="shared" ref="J5:J6" si="6">I42</f>
        <v>-558791.29450000008</v>
      </c>
      <c r="K5" s="8">
        <f t="shared" ref="K5:K6" si="7">J42</f>
        <v>-570053.28117000009</v>
      </c>
      <c r="L5" s="8">
        <f t="shared" ref="L5:L6" si="8">K42</f>
        <v>-569006.4969100001</v>
      </c>
      <c r="M5" s="8">
        <f t="shared" ref="M5:M6" si="9">L42</f>
        <v>-565458.04715000011</v>
      </c>
      <c r="N5" s="8">
        <f>B5</f>
        <v>-518224.34</v>
      </c>
    </row>
    <row r="6" spans="1:18" ht="21" customHeight="1" thickBot="1" x14ac:dyDescent="0.3">
      <c r="A6" s="7" t="s">
        <v>13</v>
      </c>
      <c r="B6" s="8">
        <v>-361852.32</v>
      </c>
      <c r="C6" s="8">
        <f t="shared" si="0"/>
        <v>-364583.85000000003</v>
      </c>
      <c r="D6" s="8">
        <f t="shared" si="0"/>
        <v>-375927.96</v>
      </c>
      <c r="E6" s="8">
        <f t="shared" si="1"/>
        <v>-378254.39</v>
      </c>
      <c r="F6" s="8">
        <f t="shared" si="2"/>
        <v>-329434.96000000002</v>
      </c>
      <c r="G6" s="8">
        <f t="shared" si="3"/>
        <v>-322182.39</v>
      </c>
      <c r="H6" s="8">
        <f t="shared" si="4"/>
        <v>-318175.72000000003</v>
      </c>
      <c r="I6" s="8">
        <f t="shared" si="5"/>
        <v>-327912.59000000003</v>
      </c>
      <c r="J6" s="8">
        <f t="shared" si="6"/>
        <v>-329624.90000000002</v>
      </c>
      <c r="K6" s="8">
        <f t="shared" si="7"/>
        <v>-329355.78999999998</v>
      </c>
      <c r="L6" s="8">
        <f t="shared" si="8"/>
        <v>-334491.32</v>
      </c>
      <c r="M6" s="8">
        <f t="shared" si="9"/>
        <v>-335882.2</v>
      </c>
      <c r="N6" s="8">
        <f>B6</f>
        <v>-361852.32</v>
      </c>
    </row>
    <row r="7" spans="1:18" ht="20.25" customHeight="1" thickBot="1" x14ac:dyDescent="0.3">
      <c r="A7" s="9" t="s">
        <v>12</v>
      </c>
      <c r="B7" s="10">
        <f>SUM(B8:B15)</f>
        <v>53594.43</v>
      </c>
      <c r="C7" s="10">
        <f>SUM(C8:C15)</f>
        <v>53594.43</v>
      </c>
      <c r="D7" s="10">
        <f>SUM(D8:D15)</f>
        <v>53594.43</v>
      </c>
      <c r="E7" s="10">
        <f t="shared" ref="E7:M7" si="10">SUM(E8:E15)</f>
        <v>53594.43</v>
      </c>
      <c r="F7" s="10">
        <f t="shared" si="10"/>
        <v>53594.43</v>
      </c>
      <c r="G7" s="10">
        <f t="shared" si="10"/>
        <v>53594.43</v>
      </c>
      <c r="H7" s="10">
        <f t="shared" si="10"/>
        <v>53594.43</v>
      </c>
      <c r="I7" s="10">
        <f t="shared" si="10"/>
        <v>53271.29</v>
      </c>
      <c r="J7" s="10">
        <f t="shared" si="10"/>
        <v>53271.29</v>
      </c>
      <c r="K7" s="10">
        <f t="shared" si="10"/>
        <v>55247.88</v>
      </c>
      <c r="L7" s="10">
        <f t="shared" si="10"/>
        <v>55247.88</v>
      </c>
      <c r="M7" s="10">
        <f t="shared" si="10"/>
        <v>55328.7</v>
      </c>
      <c r="N7" s="10">
        <f>SUM(B7:M7)</f>
        <v>647528.04999999993</v>
      </c>
    </row>
    <row r="8" spans="1:18" ht="21.75" customHeight="1" thickBot="1" x14ac:dyDescent="0.3">
      <c r="A8" s="4" t="s">
        <v>28</v>
      </c>
      <c r="B8" s="11">
        <f t="shared" ref="B8:G8" si="11">47724.61+1604</f>
        <v>49328.61</v>
      </c>
      <c r="C8" s="11">
        <f t="shared" si="11"/>
        <v>49328.61</v>
      </c>
      <c r="D8" s="11">
        <f t="shared" si="11"/>
        <v>49328.61</v>
      </c>
      <c r="E8" s="11">
        <f t="shared" si="11"/>
        <v>49328.61</v>
      </c>
      <c r="F8" s="11">
        <f t="shared" si="11"/>
        <v>49328.61</v>
      </c>
      <c r="G8" s="11">
        <f t="shared" si="11"/>
        <v>49328.61</v>
      </c>
      <c r="H8" s="11">
        <f>47724.61+1604</f>
        <v>49328.61</v>
      </c>
      <c r="I8" s="11">
        <f>47724.61+1273.78</f>
        <v>48998.39</v>
      </c>
      <c r="J8" s="11">
        <f>47724.61+1273.78</f>
        <v>48998.39</v>
      </c>
      <c r="K8" s="11">
        <f>49765.31+1273.78</f>
        <v>51039.09</v>
      </c>
      <c r="L8" s="11">
        <f>49765.31+1273.78</f>
        <v>51039.09</v>
      </c>
      <c r="M8" s="11">
        <f>49765.31+1273.78</f>
        <v>51039.09</v>
      </c>
      <c r="N8" s="21">
        <f>SUM(B8:M8)</f>
        <v>596414.31999999995</v>
      </c>
    </row>
    <row r="9" spans="1:18" ht="19.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21">
        <f t="shared" ref="N9:N15" si="12">SUM(B9:M9)</f>
        <v>0</v>
      </c>
    </row>
    <row r="10" spans="1:18" ht="19.5" customHeight="1" thickBot="1" x14ac:dyDescent="0.3">
      <c r="A10" s="4" t="s">
        <v>18</v>
      </c>
      <c r="B10" s="11">
        <v>185.14</v>
      </c>
      <c r="C10" s="11">
        <v>185.14</v>
      </c>
      <c r="D10" s="11">
        <v>185.14</v>
      </c>
      <c r="E10" s="11">
        <v>185.14</v>
      </c>
      <c r="F10" s="11">
        <v>185.14</v>
      </c>
      <c r="G10" s="11">
        <v>185.14</v>
      </c>
      <c r="H10" s="11">
        <v>185.14</v>
      </c>
      <c r="I10" s="11">
        <v>192.22</v>
      </c>
      <c r="J10" s="11">
        <v>192.22</v>
      </c>
      <c r="K10" s="11">
        <v>128.11000000000001</v>
      </c>
      <c r="L10" s="11">
        <v>128.11000000000001</v>
      </c>
      <c r="M10" s="11">
        <v>128.1</v>
      </c>
      <c r="N10" s="21">
        <f t="shared" si="12"/>
        <v>2064.7400000000002</v>
      </c>
    </row>
    <row r="11" spans="1:18" ht="21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21">
        <f t="shared" si="12"/>
        <v>0</v>
      </c>
    </row>
    <row r="12" spans="1:18" ht="21.75" customHeight="1" thickBot="1" x14ac:dyDescent="0.3">
      <c r="A12" s="4" t="s">
        <v>26</v>
      </c>
      <c r="B12" s="11">
        <v>253.88</v>
      </c>
      <c r="C12" s="11">
        <v>253.88</v>
      </c>
      <c r="D12" s="11">
        <v>253.88</v>
      </c>
      <c r="E12" s="11">
        <v>253.88</v>
      </c>
      <c r="F12" s="11">
        <v>253.88</v>
      </c>
      <c r="G12" s="11">
        <v>253.88</v>
      </c>
      <c r="H12" s="11">
        <v>253.88</v>
      </c>
      <c r="I12" s="11">
        <v>253.88</v>
      </c>
      <c r="J12" s="11">
        <v>253.88</v>
      </c>
      <c r="K12" s="11">
        <v>253.88</v>
      </c>
      <c r="L12" s="11">
        <v>253.88</v>
      </c>
      <c r="M12" s="11">
        <v>334.71</v>
      </c>
      <c r="N12" s="21">
        <f t="shared" si="12"/>
        <v>3127.3900000000008</v>
      </c>
    </row>
    <row r="13" spans="1:18" ht="21.75" customHeight="1" thickBot="1" x14ac:dyDescent="0.3">
      <c r="A13" s="4" t="s">
        <v>43</v>
      </c>
      <c r="B13" s="11">
        <v>2956.8</v>
      </c>
      <c r="C13" s="11">
        <v>2956.8</v>
      </c>
      <c r="D13" s="11">
        <v>2956.8</v>
      </c>
      <c r="E13" s="11">
        <v>2956.8</v>
      </c>
      <c r="F13" s="11">
        <v>2956.8</v>
      </c>
      <c r="G13" s="11">
        <v>2956.8</v>
      </c>
      <c r="H13" s="11">
        <v>2956.8</v>
      </c>
      <c r="I13" s="11">
        <v>2956.8</v>
      </c>
      <c r="J13" s="11">
        <v>2956.8</v>
      </c>
      <c r="K13" s="11">
        <v>2956.8</v>
      </c>
      <c r="L13" s="11">
        <v>2956.8</v>
      </c>
      <c r="M13" s="11">
        <v>2956.8</v>
      </c>
      <c r="N13" s="21">
        <f t="shared" si="12"/>
        <v>35481.599999999999</v>
      </c>
    </row>
    <row r="14" spans="1:18" ht="21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1">
        <f t="shared" si="12"/>
        <v>0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21">
        <f t="shared" si="12"/>
        <v>10440</v>
      </c>
    </row>
    <row r="16" spans="1:18" ht="20.25" customHeight="1" thickBot="1" x14ac:dyDescent="0.3">
      <c r="A16" s="12" t="s">
        <v>8</v>
      </c>
      <c r="B16" s="13">
        <f>SUM(B17:B24)</f>
        <v>50862.899999999994</v>
      </c>
      <c r="C16" s="13">
        <f>SUM(C17:C24)</f>
        <v>42250.32</v>
      </c>
      <c r="D16" s="13">
        <f>SUM(D17:D24)</f>
        <v>51267.999999999993</v>
      </c>
      <c r="E16" s="13">
        <f t="shared" ref="E16:M16" si="13">SUM(E17:E24)</f>
        <v>102413.85999999999</v>
      </c>
      <c r="F16" s="13">
        <f t="shared" si="13"/>
        <v>60846.999999999993</v>
      </c>
      <c r="G16" s="13">
        <f t="shared" si="13"/>
        <v>57601.100000000006</v>
      </c>
      <c r="H16" s="13">
        <f t="shared" si="13"/>
        <v>43857.56</v>
      </c>
      <c r="I16" s="13">
        <f t="shared" si="13"/>
        <v>51558.979999999996</v>
      </c>
      <c r="J16" s="13">
        <f t="shared" si="13"/>
        <v>53540.4</v>
      </c>
      <c r="K16" s="13">
        <f t="shared" si="13"/>
        <v>50112.35</v>
      </c>
      <c r="L16" s="13">
        <f t="shared" si="13"/>
        <v>53857.000000000007</v>
      </c>
      <c r="M16" s="13">
        <f t="shared" si="13"/>
        <v>50013.990000000005</v>
      </c>
      <c r="N16" s="13">
        <f>SUM(B16:M16)</f>
        <v>668183.46</v>
      </c>
    </row>
    <row r="17" spans="1:15" ht="21" customHeight="1" thickBot="1" x14ac:dyDescent="0.3">
      <c r="A17" s="4" t="s">
        <v>28</v>
      </c>
      <c r="B17" s="11">
        <f>41594.38+2297.61+1794.02</f>
        <v>45686.009999999995</v>
      </c>
      <c r="C17" s="11">
        <f>36473.08+1471.79+700</f>
        <v>38644.870000000003</v>
      </c>
      <c r="D17" s="11">
        <f>45531.24+1595.6+200</f>
        <v>47326.84</v>
      </c>
      <c r="E17" s="11">
        <f>92981.08+1472.92+2231.3</f>
        <v>96685.3</v>
      </c>
      <c r="F17" s="11">
        <f>54901.64+1382.82+50.88</f>
        <v>56335.34</v>
      </c>
      <c r="G17" s="11">
        <f>49912.75+1617.93+1190.6+661.33</f>
        <v>53382.61</v>
      </c>
      <c r="H17" s="11">
        <f>38832.45+1296.83+147.53</f>
        <v>40276.81</v>
      </c>
      <c r="I17" s="11">
        <f>46003.35+1531.05+137.04</f>
        <v>47671.44</v>
      </c>
      <c r="J17" s="11">
        <f>46449.86+1226.46+1275.8</f>
        <v>48952.12</v>
      </c>
      <c r="K17" s="11">
        <f>45206.8+1170.25+37.51</f>
        <v>46414.560000000005</v>
      </c>
      <c r="L17" s="11">
        <f>48742.53+1233.19+34.39</f>
        <v>50010.11</v>
      </c>
      <c r="M17" s="11">
        <f>45096.91+1160.96+31.58</f>
        <v>46289.450000000004</v>
      </c>
      <c r="N17" s="11">
        <f>SUM(B17:M17)</f>
        <v>617675.46</v>
      </c>
    </row>
    <row r="18" spans="1:15" ht="23.25" customHeight="1" thickBot="1" x14ac:dyDescent="0.3">
      <c r="A18" s="4" t="s">
        <v>17</v>
      </c>
      <c r="B18" s="11">
        <v>35.96</v>
      </c>
      <c r="C18" s="11">
        <v>0</v>
      </c>
      <c r="D18" s="11">
        <v>25.83</v>
      </c>
      <c r="E18" s="11">
        <v>749.9</v>
      </c>
      <c r="F18" s="11">
        <v>450.54</v>
      </c>
      <c r="G18" s="11">
        <v>136.61000000000001</v>
      </c>
      <c r="H18" s="11">
        <v>126.01</v>
      </c>
      <c r="I18" s="11">
        <v>30.03</v>
      </c>
      <c r="J18" s="11">
        <v>92.03</v>
      </c>
      <c r="K18" s="11">
        <v>1.02</v>
      </c>
      <c r="L18" s="11">
        <v>112.97</v>
      </c>
      <c r="M18" s="11">
        <v>10.83</v>
      </c>
      <c r="N18" s="11">
        <f t="shared" ref="N18:N24" si="14">SUM(B18:M18)</f>
        <v>1771.73</v>
      </c>
    </row>
    <row r="19" spans="1:15" ht="22.5" customHeight="1" thickBot="1" x14ac:dyDescent="0.3">
      <c r="A19" s="4" t="s">
        <v>18</v>
      </c>
      <c r="B19" s="11">
        <v>50.4</v>
      </c>
      <c r="C19" s="11">
        <v>41.41</v>
      </c>
      <c r="D19" s="11">
        <v>165.13</v>
      </c>
      <c r="E19" s="11">
        <v>638.41999999999996</v>
      </c>
      <c r="F19" s="11">
        <v>472.45</v>
      </c>
      <c r="G19" s="11">
        <v>281.54000000000002</v>
      </c>
      <c r="H19" s="11">
        <v>243.82</v>
      </c>
      <c r="I19" s="11">
        <v>192.56</v>
      </c>
      <c r="J19" s="11">
        <v>251.51</v>
      </c>
      <c r="K19" s="11">
        <v>179.36</v>
      </c>
      <c r="L19" s="11">
        <v>213.87</v>
      </c>
      <c r="M19" s="11">
        <v>129.75</v>
      </c>
      <c r="N19" s="11">
        <f t="shared" si="14"/>
        <v>2860.22</v>
      </c>
    </row>
    <row r="20" spans="1:15" ht="22.5" customHeight="1" thickBot="1" x14ac:dyDescent="0.3">
      <c r="A20" s="4" t="s">
        <v>19</v>
      </c>
      <c r="B20" s="11">
        <v>16.91</v>
      </c>
      <c r="C20" s="11">
        <v>0</v>
      </c>
      <c r="D20" s="11">
        <v>12.21</v>
      </c>
      <c r="E20" s="11">
        <v>618.76</v>
      </c>
      <c r="F20" s="11">
        <v>173.67</v>
      </c>
      <c r="G20" s="11">
        <v>51.57</v>
      </c>
      <c r="H20" s="11">
        <v>46.67</v>
      </c>
      <c r="I20" s="11">
        <v>14.13</v>
      </c>
      <c r="J20" s="11">
        <v>35.18</v>
      </c>
      <c r="K20" s="11">
        <v>0.34</v>
      </c>
      <c r="L20" s="11">
        <v>43.86</v>
      </c>
      <c r="M20" s="11">
        <v>5.1100000000000003</v>
      </c>
      <c r="N20" s="11">
        <f t="shared" si="14"/>
        <v>1018.41</v>
      </c>
    </row>
    <row r="21" spans="1:15" ht="22.5" customHeight="1" thickBot="1" x14ac:dyDescent="0.3">
      <c r="A21" s="4" t="s">
        <v>26</v>
      </c>
      <c r="B21" s="11">
        <v>221.99</v>
      </c>
      <c r="C21" s="11">
        <v>194.02</v>
      </c>
      <c r="D21" s="11">
        <v>234</v>
      </c>
      <c r="E21" s="11">
        <v>428.47</v>
      </c>
      <c r="F21" s="11">
        <v>300.43</v>
      </c>
      <c r="G21" s="11">
        <v>294.8</v>
      </c>
      <c r="H21" s="11">
        <v>233.65</v>
      </c>
      <c r="I21" s="11">
        <v>245.06</v>
      </c>
      <c r="J21" s="11">
        <v>264.70999999999998</v>
      </c>
      <c r="K21" s="11">
        <v>240.5</v>
      </c>
      <c r="L21" s="11">
        <v>270.36</v>
      </c>
      <c r="M21" s="11">
        <v>231.45</v>
      </c>
      <c r="N21" s="11">
        <f t="shared" si="14"/>
        <v>3159.44</v>
      </c>
    </row>
    <row r="22" spans="1:15" ht="23.25" customHeight="1" thickBot="1" x14ac:dyDescent="0.3">
      <c r="A22" s="4" t="s">
        <v>43</v>
      </c>
      <c r="B22" s="11">
        <v>4251.63</v>
      </c>
      <c r="C22" s="11">
        <v>2770.02</v>
      </c>
      <c r="D22" s="11">
        <v>2903.99</v>
      </c>
      <c r="E22" s="11">
        <v>2693.01</v>
      </c>
      <c r="F22" s="11">
        <v>2514.5700000000002</v>
      </c>
      <c r="G22" s="11">
        <v>2853.97</v>
      </c>
      <c r="H22" s="11">
        <v>2330.6</v>
      </c>
      <c r="I22" s="11">
        <v>2805.76</v>
      </c>
      <c r="J22" s="11">
        <v>2924.85</v>
      </c>
      <c r="K22" s="11">
        <v>2676.57</v>
      </c>
      <c r="L22" s="11">
        <v>2605.83</v>
      </c>
      <c r="M22" s="11">
        <v>2747.4</v>
      </c>
      <c r="N22" s="11">
        <f t="shared" si="14"/>
        <v>34078.199999999997</v>
      </c>
    </row>
    <row r="23" spans="1:15" ht="23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4"/>
        <v>0</v>
      </c>
    </row>
    <row r="24" spans="1:15" ht="20.25" customHeight="1" thickBot="1" x14ac:dyDescent="0.3">
      <c r="A24" s="4" t="s">
        <v>15</v>
      </c>
      <c r="B24" s="14">
        <v>600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4">
        <v>600</v>
      </c>
      <c r="I24" s="14">
        <v>600</v>
      </c>
      <c r="J24" s="14">
        <v>1020</v>
      </c>
      <c r="K24" s="11">
        <v>600</v>
      </c>
      <c r="L24" s="11">
        <v>600</v>
      </c>
      <c r="M24" s="11">
        <v>600</v>
      </c>
      <c r="N24" s="11">
        <f t="shared" si="14"/>
        <v>7620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K26" si="15">2720.9*0.55</f>
        <v>1496.4950000000001</v>
      </c>
      <c r="C26" s="11">
        <f t="shared" si="15"/>
        <v>1496.4950000000001</v>
      </c>
      <c r="D26" s="11">
        <f t="shared" si="15"/>
        <v>1496.4950000000001</v>
      </c>
      <c r="E26" s="11">
        <f t="shared" si="15"/>
        <v>1496.4950000000001</v>
      </c>
      <c r="F26" s="11">
        <f t="shared" si="15"/>
        <v>1496.4950000000001</v>
      </c>
      <c r="G26" s="11">
        <f t="shared" si="15"/>
        <v>1496.4950000000001</v>
      </c>
      <c r="H26" s="11">
        <f t="shared" si="15"/>
        <v>1496.4950000000001</v>
      </c>
      <c r="I26" s="11">
        <f t="shared" si="15"/>
        <v>1496.4950000000001</v>
      </c>
      <c r="J26" s="11">
        <f t="shared" si="15"/>
        <v>1496.4950000000001</v>
      </c>
      <c r="K26" s="11">
        <f t="shared" si="15"/>
        <v>1496.4950000000001</v>
      </c>
      <c r="L26" s="11">
        <f>2720.9*0.6</f>
        <v>1632.54</v>
      </c>
      <c r="M26" s="11">
        <f>2720.9*0.6</f>
        <v>1632.54</v>
      </c>
      <c r="N26" s="11">
        <f t="shared" ref="N26:N39" si="16">SUM(B26:M26)</f>
        <v>18230.030000000006</v>
      </c>
    </row>
    <row r="27" spans="1:15" ht="22.5" customHeight="1" thickBot="1" x14ac:dyDescent="0.3">
      <c r="A27" s="4" t="s">
        <v>2</v>
      </c>
      <c r="B27" s="11">
        <f t="shared" ref="B27:M27" si="17">2720.9*0.17</f>
        <v>462.55300000000005</v>
      </c>
      <c r="C27" s="11">
        <f t="shared" si="17"/>
        <v>462.55300000000005</v>
      </c>
      <c r="D27" s="11">
        <f t="shared" si="17"/>
        <v>462.55300000000005</v>
      </c>
      <c r="E27" s="11">
        <f t="shared" si="17"/>
        <v>462.55300000000005</v>
      </c>
      <c r="F27" s="11">
        <f t="shared" si="17"/>
        <v>462.55300000000005</v>
      </c>
      <c r="G27" s="11">
        <f t="shared" si="17"/>
        <v>462.55300000000005</v>
      </c>
      <c r="H27" s="11">
        <f t="shared" si="17"/>
        <v>462.55300000000005</v>
      </c>
      <c r="I27" s="11">
        <f t="shared" si="17"/>
        <v>462.55300000000005</v>
      </c>
      <c r="J27" s="11">
        <f t="shared" si="17"/>
        <v>462.55300000000005</v>
      </c>
      <c r="K27" s="11">
        <f t="shared" si="17"/>
        <v>462.55300000000005</v>
      </c>
      <c r="L27" s="11">
        <f t="shared" si="17"/>
        <v>462.55300000000005</v>
      </c>
      <c r="M27" s="11">
        <f t="shared" si="17"/>
        <v>462.55300000000005</v>
      </c>
      <c r="N27" s="11">
        <f t="shared" si="16"/>
        <v>5550.6359999999995</v>
      </c>
    </row>
    <row r="28" spans="1:15" ht="21" customHeight="1" thickBot="1" x14ac:dyDescent="0.3">
      <c r="A28" s="4" t="s">
        <v>3</v>
      </c>
      <c r="B28" s="11">
        <f t="shared" ref="B28:G28" si="18">52724.43*2.3%</f>
        <v>1212.6618900000001</v>
      </c>
      <c r="C28" s="11">
        <f t="shared" si="18"/>
        <v>1212.6618900000001</v>
      </c>
      <c r="D28" s="11">
        <f t="shared" si="18"/>
        <v>1212.6618900000001</v>
      </c>
      <c r="E28" s="11">
        <f t="shared" si="18"/>
        <v>1212.6618900000001</v>
      </c>
      <c r="F28" s="11">
        <f t="shared" si="18"/>
        <v>1212.6618900000001</v>
      </c>
      <c r="G28" s="11">
        <f t="shared" si="18"/>
        <v>1212.6618900000001</v>
      </c>
      <c r="H28" s="11">
        <f>52724.43*2.3%</f>
        <v>1212.6618900000001</v>
      </c>
      <c r="I28" s="11">
        <f>52401.29*2.3%</f>
        <v>1205.2296699999999</v>
      </c>
      <c r="J28" s="11">
        <f>52401.29*2.3%</f>
        <v>1205.2296699999999</v>
      </c>
      <c r="K28" s="11">
        <f>54377.88*2.3%</f>
        <v>1250.6912399999999</v>
      </c>
      <c r="L28" s="11">
        <f>54377.88*2.3%</f>
        <v>1250.6912399999999</v>
      </c>
      <c r="M28" s="11">
        <f>54458.7*2.3%</f>
        <v>1252.5500999999999</v>
      </c>
      <c r="N28" s="11">
        <f t="shared" si="16"/>
        <v>14653.025150000003</v>
      </c>
    </row>
    <row r="29" spans="1:15" ht="23.25" customHeight="1" thickBot="1" x14ac:dyDescent="0.3">
      <c r="A29" s="4" t="s">
        <v>4</v>
      </c>
      <c r="B29" s="11">
        <f>50262.9*3%</f>
        <v>1507.8869999999999</v>
      </c>
      <c r="C29" s="11">
        <f>41650.32*3%</f>
        <v>1249.5095999999999</v>
      </c>
      <c r="D29" s="11">
        <f>50668*3%</f>
        <v>1520.04</v>
      </c>
      <c r="E29" s="11">
        <f>101813.86*3%</f>
        <v>3054.4157999999998</v>
      </c>
      <c r="F29" s="11">
        <f>60247*3%</f>
        <v>1807.4099999999999</v>
      </c>
      <c r="G29" s="11">
        <f>57001.1*3%</f>
        <v>1710.0329999999999</v>
      </c>
      <c r="H29" s="11">
        <f>43257.56*3%</f>
        <v>1297.7267999999999</v>
      </c>
      <c r="I29" s="11">
        <f>50958.98*3%</f>
        <v>1528.7694000000001</v>
      </c>
      <c r="J29" s="11">
        <f>52520.4*3%</f>
        <v>1575.6120000000001</v>
      </c>
      <c r="K29" s="11">
        <f>49512.35*3%</f>
        <v>1485.3705</v>
      </c>
      <c r="L29" s="11">
        <f>53257*3%</f>
        <v>1597.71</v>
      </c>
      <c r="M29" s="11">
        <f>49413.99*3%</f>
        <v>1482.4196999999999</v>
      </c>
      <c r="N29" s="11">
        <f t="shared" si="16"/>
        <v>19816.9038</v>
      </c>
    </row>
    <row r="30" spans="1:15" ht="23.25" customHeight="1" thickBot="1" x14ac:dyDescent="0.3">
      <c r="A30" s="4" t="s">
        <v>9</v>
      </c>
      <c r="B30" s="11">
        <f t="shared" ref="B30:G30" si="19">2720.9*8.5</f>
        <v>23127.65</v>
      </c>
      <c r="C30" s="11">
        <f t="shared" si="19"/>
        <v>23127.65</v>
      </c>
      <c r="D30" s="11">
        <f t="shared" si="19"/>
        <v>23127.65</v>
      </c>
      <c r="E30" s="11">
        <f t="shared" si="19"/>
        <v>23127.65</v>
      </c>
      <c r="F30" s="11">
        <f t="shared" si="19"/>
        <v>23127.65</v>
      </c>
      <c r="G30" s="11">
        <f t="shared" si="19"/>
        <v>23127.65</v>
      </c>
      <c r="H30" s="11">
        <f>2720.9*9.7</f>
        <v>26392.73</v>
      </c>
      <c r="I30" s="11">
        <f t="shared" ref="I30:M30" si="20">2720.9*9.7</f>
        <v>26392.73</v>
      </c>
      <c r="J30" s="11">
        <f t="shared" si="20"/>
        <v>26392.73</v>
      </c>
      <c r="K30" s="11">
        <f t="shared" si="20"/>
        <v>26392.73</v>
      </c>
      <c r="L30" s="11">
        <f t="shared" si="20"/>
        <v>26392.73</v>
      </c>
      <c r="M30" s="11">
        <f t="shared" si="20"/>
        <v>26392.73</v>
      </c>
      <c r="N30" s="11">
        <f t="shared" si="16"/>
        <v>297122.28000000003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6"/>
        <v>0</v>
      </c>
    </row>
    <row r="32" spans="1:15" ht="26.25" customHeight="1" thickBot="1" x14ac:dyDescent="0.3">
      <c r="A32" s="4" t="s">
        <v>21</v>
      </c>
      <c r="B32" s="11">
        <v>185.15</v>
      </c>
      <c r="C32" s="11">
        <v>185.15</v>
      </c>
      <c r="D32" s="11">
        <v>185.15</v>
      </c>
      <c r="E32" s="11">
        <v>185.15</v>
      </c>
      <c r="F32" s="11">
        <v>185.15</v>
      </c>
      <c r="G32" s="11">
        <v>185.15</v>
      </c>
      <c r="H32" s="11">
        <v>192.19</v>
      </c>
      <c r="I32" s="11">
        <v>192.19</v>
      </c>
      <c r="J32" s="11">
        <v>192.19</v>
      </c>
      <c r="K32" s="11">
        <v>192.19</v>
      </c>
      <c r="L32" s="11">
        <v>192.19</v>
      </c>
      <c r="M32" s="11">
        <v>260.23</v>
      </c>
      <c r="N32" s="11">
        <f t="shared" si="16"/>
        <v>2332.0800000000004</v>
      </c>
    </row>
    <row r="33" spans="1:14" ht="26.25" customHeight="1" thickBot="1" x14ac:dyDescent="0.3">
      <c r="A33" s="4" t="s">
        <v>22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6"/>
        <v>0</v>
      </c>
    </row>
    <row r="34" spans="1:14" ht="26.25" customHeight="1" thickBot="1" x14ac:dyDescent="0.3">
      <c r="A34" s="4" t="s">
        <v>26</v>
      </c>
      <c r="B34" s="11">
        <v>253.87</v>
      </c>
      <c r="C34" s="11">
        <v>253.87</v>
      </c>
      <c r="D34" s="11">
        <v>253.87</v>
      </c>
      <c r="E34" s="11">
        <v>253.87</v>
      </c>
      <c r="F34" s="11">
        <v>253.87</v>
      </c>
      <c r="G34" s="11">
        <v>253.87</v>
      </c>
      <c r="H34" s="11">
        <v>253.87</v>
      </c>
      <c r="I34" s="11">
        <v>253.87</v>
      </c>
      <c r="J34" s="11">
        <v>253.87</v>
      </c>
      <c r="K34" s="11">
        <v>253.87</v>
      </c>
      <c r="L34" s="11">
        <v>253.87</v>
      </c>
      <c r="M34" s="11">
        <v>334.76</v>
      </c>
      <c r="N34" s="11">
        <f t="shared" si="16"/>
        <v>3127.329999999999</v>
      </c>
    </row>
    <row r="35" spans="1:14" ht="22.5" customHeight="1" thickBot="1" x14ac:dyDescent="0.3">
      <c r="A35" s="4" t="s">
        <v>6</v>
      </c>
      <c r="B35" s="11">
        <f t="shared" ref="B35:J35" si="21">2720.9*2.63</f>
        <v>7155.9669999999996</v>
      </c>
      <c r="C35" s="11">
        <f t="shared" si="21"/>
        <v>7155.9669999999996</v>
      </c>
      <c r="D35" s="11">
        <f t="shared" si="21"/>
        <v>7155.9669999999996</v>
      </c>
      <c r="E35" s="11">
        <f t="shared" si="21"/>
        <v>7155.9669999999996</v>
      </c>
      <c r="F35" s="11">
        <f t="shared" si="21"/>
        <v>7155.9669999999996</v>
      </c>
      <c r="G35" s="11">
        <f t="shared" si="21"/>
        <v>7155.9669999999996</v>
      </c>
      <c r="H35" s="11">
        <f t="shared" si="21"/>
        <v>7155.9669999999996</v>
      </c>
      <c r="I35" s="11">
        <f t="shared" si="21"/>
        <v>7155.9669999999996</v>
      </c>
      <c r="J35" s="11">
        <f t="shared" si="21"/>
        <v>7155.9669999999996</v>
      </c>
      <c r="K35" s="11">
        <f>2720.9*2.74</f>
        <v>7455.2660000000005</v>
      </c>
      <c r="L35" s="11">
        <f t="shared" ref="L35:M35" si="22">2720.9*2.74</f>
        <v>7455.2660000000005</v>
      </c>
      <c r="M35" s="11">
        <f t="shared" si="22"/>
        <v>7455.2660000000005</v>
      </c>
      <c r="N35" s="11">
        <f t="shared" si="16"/>
        <v>86769.500999999989</v>
      </c>
    </row>
    <row r="36" spans="1:14" ht="24.75" customHeight="1" thickBot="1" x14ac:dyDescent="0.3">
      <c r="A36" s="4" t="s">
        <v>25</v>
      </c>
      <c r="B36" s="11">
        <f>1140+420</f>
        <v>1560</v>
      </c>
      <c r="C36" s="11">
        <f>1140+420</f>
        <v>1560</v>
      </c>
      <c r="D36" s="11">
        <f>1140+420</f>
        <v>1560</v>
      </c>
      <c r="E36" s="11">
        <f>1140+420</f>
        <v>1560</v>
      </c>
      <c r="F36" s="11">
        <f>1140</f>
        <v>1140</v>
      </c>
      <c r="G36" s="11">
        <v>900</v>
      </c>
      <c r="H36" s="11">
        <v>900</v>
      </c>
      <c r="I36" s="11">
        <v>900</v>
      </c>
      <c r="J36" s="11">
        <v>900</v>
      </c>
      <c r="K36" s="11">
        <f>900</f>
        <v>900</v>
      </c>
      <c r="L36" s="11">
        <f>900</f>
        <v>900</v>
      </c>
      <c r="M36" s="11">
        <f>900</f>
        <v>900</v>
      </c>
      <c r="N36" s="11">
        <f t="shared" si="16"/>
        <v>13680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10050.91</v>
      </c>
      <c r="J37" s="11">
        <v>0</v>
      </c>
      <c r="K37" s="11">
        <v>0</v>
      </c>
      <c r="L37" s="11">
        <v>0</v>
      </c>
      <c r="M37" s="11">
        <v>0</v>
      </c>
      <c r="N37" s="11">
        <f t="shared" si="16"/>
        <v>10050.91</v>
      </c>
    </row>
    <row r="38" spans="1:14" ht="24.75" customHeight="1" thickBot="1" x14ac:dyDescent="0.3">
      <c r="A38" s="4" t="s">
        <v>43</v>
      </c>
      <c r="B38" s="11">
        <v>4125</v>
      </c>
      <c r="C38" s="11">
        <v>4015</v>
      </c>
      <c r="D38" s="11">
        <v>1600</v>
      </c>
      <c r="E38" s="11">
        <v>3650</v>
      </c>
      <c r="F38" s="11">
        <v>2380</v>
      </c>
      <c r="G38" s="11">
        <v>2530</v>
      </c>
      <c r="H38" s="11">
        <v>2430</v>
      </c>
      <c r="I38" s="11">
        <v>2500</v>
      </c>
      <c r="J38" s="11">
        <v>2105</v>
      </c>
      <c r="K38" s="11">
        <v>2800</v>
      </c>
      <c r="L38" s="11">
        <v>2545</v>
      </c>
      <c r="M38" s="11">
        <v>2260</v>
      </c>
      <c r="N38" s="11">
        <f t="shared" si="16"/>
        <v>32940</v>
      </c>
    </row>
    <row r="39" spans="1:14" ht="24" customHeight="1" thickBot="1" x14ac:dyDescent="0.3">
      <c r="A39" s="4" t="s">
        <v>10</v>
      </c>
      <c r="B39" s="11">
        <f>20106.7+105+3604.5</f>
        <v>23816.2</v>
      </c>
      <c r="C39" s="11">
        <f>2499.9+5368.7+545.6+1743.3+1167.9+43191.9+70462.59</f>
        <v>124979.89</v>
      </c>
      <c r="D39" s="11">
        <f>7377.2</f>
        <v>7377.2</v>
      </c>
      <c r="E39" s="11">
        <f>4058.4+2353.8+1424.3+2488.6</f>
        <v>10325.1</v>
      </c>
      <c r="F39" s="11">
        <v>0</v>
      </c>
      <c r="G39" s="11">
        <v>0</v>
      </c>
      <c r="H39" s="11">
        <v>0</v>
      </c>
      <c r="I39" s="11">
        <v>0</v>
      </c>
      <c r="J39" s="11">
        <f>22149.54+913.2</f>
        <v>23062.74</v>
      </c>
      <c r="K39" s="11">
        <f>461.3+5810.1+105</f>
        <v>6376.4000000000005</v>
      </c>
      <c r="L39" s="11">
        <f>3789.2+1648.3+670.2+1518.3</f>
        <v>7626</v>
      </c>
      <c r="M39" s="11">
        <f>895.2</f>
        <v>895.2</v>
      </c>
      <c r="N39" s="11">
        <f t="shared" si="16"/>
        <v>204458.73</v>
      </c>
    </row>
    <row r="40" spans="1:14" ht="22.5" customHeight="1" thickBot="1" x14ac:dyDescent="0.3">
      <c r="A40" s="9" t="s">
        <v>23</v>
      </c>
      <c r="B40" s="10">
        <f t="shared" ref="B40:M40" si="23">SUM(B26:B39)</f>
        <v>64903.43389</v>
      </c>
      <c r="C40" s="10">
        <f t="shared" si="23"/>
        <v>165698.74648999999</v>
      </c>
      <c r="D40" s="10">
        <f t="shared" si="23"/>
        <v>45951.586889999999</v>
      </c>
      <c r="E40" s="10">
        <f t="shared" si="23"/>
        <v>52483.862690000002</v>
      </c>
      <c r="F40" s="10">
        <f t="shared" si="23"/>
        <v>39221.756890000004</v>
      </c>
      <c r="G40" s="10">
        <f t="shared" si="23"/>
        <v>39034.379890000004</v>
      </c>
      <c r="H40" s="10">
        <f t="shared" si="23"/>
        <v>41794.193689999993</v>
      </c>
      <c r="I40" s="10">
        <f t="shared" si="23"/>
        <v>52138.714070000002</v>
      </c>
      <c r="J40" s="10">
        <f t="shared" si="23"/>
        <v>64802.386669999993</v>
      </c>
      <c r="K40" s="10">
        <f t="shared" si="23"/>
        <v>49065.565739999998</v>
      </c>
      <c r="L40" s="10">
        <f t="shared" si="23"/>
        <v>50308.550239999997</v>
      </c>
      <c r="M40" s="10">
        <f t="shared" si="23"/>
        <v>43328.248799999994</v>
      </c>
      <c r="N40" s="10">
        <f>SUM(B40:M40)</f>
        <v>708731.42594999983</v>
      </c>
    </row>
    <row r="41" spans="1:14" ht="23.25" customHeight="1" thickBot="1" x14ac:dyDescent="0.3">
      <c r="A41" s="4" t="s">
        <v>5</v>
      </c>
      <c r="B41" s="18">
        <f t="shared" ref="B41:N41" si="24">B16-B40</f>
        <v>-14040.533890000006</v>
      </c>
      <c r="C41" s="18">
        <f t="shared" si="24"/>
        <v>-123448.42648999998</v>
      </c>
      <c r="D41" s="18">
        <f t="shared" si="24"/>
        <v>5316.413109999994</v>
      </c>
      <c r="E41" s="18">
        <f t="shared" si="24"/>
        <v>49929.997309999984</v>
      </c>
      <c r="F41" s="18">
        <f t="shared" si="24"/>
        <v>21625.243109999989</v>
      </c>
      <c r="G41" s="18">
        <f t="shared" si="24"/>
        <v>18566.720110000002</v>
      </c>
      <c r="H41" s="18">
        <f t="shared" si="24"/>
        <v>2063.3663100000049</v>
      </c>
      <c r="I41" s="18">
        <f t="shared" si="24"/>
        <v>-579.73407000000589</v>
      </c>
      <c r="J41" s="18">
        <f t="shared" si="24"/>
        <v>-11261.986669999991</v>
      </c>
      <c r="K41" s="18">
        <f t="shared" si="24"/>
        <v>1046.7842600000004</v>
      </c>
      <c r="L41" s="18">
        <f t="shared" si="24"/>
        <v>3548.4497600000104</v>
      </c>
      <c r="M41" s="18">
        <f t="shared" si="24"/>
        <v>6685.7412000000113</v>
      </c>
      <c r="N41" s="11">
        <f t="shared" si="24"/>
        <v>-40547.965949999867</v>
      </c>
    </row>
    <row r="42" spans="1:14" ht="23.25" customHeight="1" thickBot="1" x14ac:dyDescent="0.3">
      <c r="A42" s="4" t="s">
        <v>7</v>
      </c>
      <c r="B42" s="14">
        <f>B5+B41</f>
        <v>-532264.87389000005</v>
      </c>
      <c r="C42" s="19">
        <f>B42+C41</f>
        <v>-655713.30038000003</v>
      </c>
      <c r="D42" s="19">
        <f>C42+D41</f>
        <v>-650396.88727000006</v>
      </c>
      <c r="E42" s="19">
        <f t="shared" ref="E42:G42" si="25">D42+E41</f>
        <v>-600466.88996000006</v>
      </c>
      <c r="F42" s="19">
        <f t="shared" si="25"/>
        <v>-578841.64685000002</v>
      </c>
      <c r="G42" s="19">
        <f t="shared" si="25"/>
        <v>-560274.92674000002</v>
      </c>
      <c r="H42" s="19">
        <f t="shared" ref="H42" si="26">G42+H41</f>
        <v>-558211.56043000007</v>
      </c>
      <c r="I42" s="19">
        <f t="shared" ref="I42" si="27">H42+I41</f>
        <v>-558791.29450000008</v>
      </c>
      <c r="J42" s="19">
        <f t="shared" ref="J42" si="28">I42+J41</f>
        <v>-570053.28117000009</v>
      </c>
      <c r="K42" s="19">
        <f t="shared" ref="K42" si="29">J42+K41</f>
        <v>-569006.4969100001</v>
      </c>
      <c r="L42" s="19">
        <f t="shared" ref="L42" si="30">K42+L41</f>
        <v>-565458.04715000011</v>
      </c>
      <c r="M42" s="19">
        <f t="shared" ref="M42" si="31">L42+M41</f>
        <v>-558772.30595000007</v>
      </c>
      <c r="N42" s="18">
        <f>N5-N40+N16</f>
        <v>-558772.30594999995</v>
      </c>
    </row>
    <row r="43" spans="1:14" ht="27" customHeight="1" thickBot="1" x14ac:dyDescent="0.3">
      <c r="A43" s="15" t="s">
        <v>11</v>
      </c>
      <c r="B43" s="20">
        <f>B6+B16-B7</f>
        <v>-364583.85000000003</v>
      </c>
      <c r="C43" s="20">
        <f>C6+C16-C7</f>
        <v>-375927.96</v>
      </c>
      <c r="D43" s="20">
        <f>D6+D16-D7</f>
        <v>-378254.39</v>
      </c>
      <c r="E43" s="20">
        <f t="shared" ref="E43:M43" si="32">E6+E16-E7</f>
        <v>-329434.96000000002</v>
      </c>
      <c r="F43" s="20">
        <f t="shared" si="32"/>
        <v>-322182.39</v>
      </c>
      <c r="G43" s="20">
        <f t="shared" si="32"/>
        <v>-318175.72000000003</v>
      </c>
      <c r="H43" s="20">
        <f t="shared" si="32"/>
        <v>-327912.59000000003</v>
      </c>
      <c r="I43" s="20">
        <f t="shared" si="32"/>
        <v>-329624.90000000002</v>
      </c>
      <c r="J43" s="20">
        <f t="shared" si="32"/>
        <v>-329355.78999999998</v>
      </c>
      <c r="K43" s="20">
        <f t="shared" si="32"/>
        <v>-334491.32</v>
      </c>
      <c r="L43" s="20">
        <f t="shared" si="32"/>
        <v>-335882.2</v>
      </c>
      <c r="M43" s="20">
        <f t="shared" si="32"/>
        <v>-341196.91000000003</v>
      </c>
      <c r="N43" s="17">
        <f>N6+N16-N7</f>
        <v>-341196.91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2023-03-01T10:00:11Z</cp:lastPrinted>
  <dcterms:created xsi:type="dcterms:W3CDTF">2011-06-06T03:25:48Z</dcterms:created>
  <dcterms:modified xsi:type="dcterms:W3CDTF">2023-03-20T09:43:28Z</dcterms:modified>
</cp:coreProperties>
</file>