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K36" i="1" l="1"/>
  <c r="M36" i="1" l="1"/>
  <c r="M30" i="1" l="1"/>
  <c r="L30" i="1"/>
  <c r="K30" i="1"/>
  <c r="L36" i="1" l="1"/>
  <c r="M28" i="1" l="1"/>
  <c r="M27" i="1"/>
  <c r="N22" i="1"/>
  <c r="L28" i="1" l="1"/>
  <c r="L27" i="1"/>
  <c r="N14" i="1"/>
  <c r="K28" i="1" l="1"/>
  <c r="K27" i="1"/>
  <c r="L34" i="1" l="1"/>
  <c r="M34" i="1"/>
  <c r="K34" i="1"/>
  <c r="K29" i="1"/>
  <c r="L29" i="1"/>
  <c r="M29" i="1"/>
  <c r="K26" i="1"/>
  <c r="L26" i="1"/>
  <c r="M26" i="1"/>
  <c r="M25" i="1"/>
  <c r="L25" i="1"/>
  <c r="K25" i="1"/>
  <c r="J36" i="1" l="1"/>
  <c r="J30" i="1" l="1"/>
  <c r="I30" i="1"/>
  <c r="H30" i="1"/>
  <c r="I36" i="1" l="1"/>
  <c r="I29" i="1" l="1"/>
  <c r="J29" i="1"/>
  <c r="H29" i="1"/>
  <c r="J28" i="1" l="1"/>
  <c r="J27" i="1"/>
  <c r="H34" i="1" l="1"/>
  <c r="I34" i="1"/>
  <c r="J34" i="1"/>
  <c r="H26" i="1"/>
  <c r="I26" i="1"/>
  <c r="J26" i="1"/>
  <c r="H25" i="1"/>
  <c r="I25" i="1"/>
  <c r="J25" i="1"/>
  <c r="C26" i="1"/>
  <c r="D26" i="1"/>
  <c r="E26" i="1"/>
  <c r="F26" i="1"/>
  <c r="G26" i="1"/>
  <c r="B26" i="1"/>
  <c r="C25" i="1"/>
  <c r="D25" i="1"/>
  <c r="E25" i="1"/>
  <c r="F25" i="1"/>
  <c r="G25" i="1"/>
  <c r="B25" i="1"/>
  <c r="G29" i="1"/>
  <c r="G36" i="1" l="1"/>
  <c r="I28" i="1" l="1"/>
  <c r="I27" i="1"/>
  <c r="H36" i="1" l="1"/>
  <c r="H28" i="1" l="1"/>
  <c r="H27" i="1"/>
  <c r="G30" i="1" l="1"/>
  <c r="F30" i="1"/>
  <c r="E30" i="1"/>
  <c r="G28" i="1" l="1"/>
  <c r="G17" i="1"/>
  <c r="G27" i="1"/>
  <c r="F36" i="1" l="1"/>
  <c r="F28" i="1" l="1"/>
  <c r="F27" i="1"/>
  <c r="E36" i="1" l="1"/>
  <c r="E28" i="1" l="1"/>
  <c r="E17" i="1"/>
  <c r="E27" i="1"/>
  <c r="E34" i="1" l="1"/>
  <c r="F34" i="1"/>
  <c r="G34" i="1"/>
  <c r="E29" i="1"/>
  <c r="F29" i="1"/>
  <c r="D36" i="1" l="1"/>
  <c r="D30" i="1" l="1"/>
  <c r="C30" i="1"/>
  <c r="B30" i="1"/>
  <c r="C36" i="1" l="1"/>
  <c r="D28" i="1" l="1"/>
  <c r="D17" i="1"/>
  <c r="D27" i="1"/>
  <c r="C34" i="1"/>
  <c r="D34" i="1"/>
  <c r="B34" i="1"/>
  <c r="C29" i="1"/>
  <c r="D29" i="1"/>
  <c r="B29" i="1"/>
  <c r="B36" i="1" l="1"/>
  <c r="C28" i="1" l="1"/>
  <c r="C17" i="1"/>
  <c r="C27" i="1"/>
  <c r="B28" i="1" l="1"/>
  <c r="B27" i="1"/>
  <c r="D16" i="1" l="1"/>
  <c r="N7" i="1" l="1"/>
  <c r="N6" i="1"/>
  <c r="N23" i="1"/>
  <c r="N25" i="1" l="1"/>
  <c r="N26" i="1"/>
  <c r="N29" i="1"/>
  <c r="N30" i="1"/>
  <c r="N31" i="1"/>
  <c r="N32" i="1"/>
  <c r="N33" i="1"/>
  <c r="N35" i="1"/>
  <c r="N18" i="1"/>
  <c r="N19" i="1"/>
  <c r="N20" i="1"/>
  <c r="N21" i="1"/>
  <c r="N17" i="1"/>
  <c r="K16" i="1"/>
  <c r="L16" i="1"/>
  <c r="M16" i="1"/>
  <c r="N10" i="1"/>
  <c r="N11" i="1"/>
  <c r="N12" i="1"/>
  <c r="N13" i="1"/>
  <c r="N15" i="1"/>
  <c r="N9" i="1"/>
  <c r="K8" i="1"/>
  <c r="L8" i="1"/>
  <c r="M8" i="1"/>
  <c r="M37" i="1" l="1"/>
  <c r="M38" i="1" s="1"/>
  <c r="L37" i="1"/>
  <c r="L38" i="1" s="1"/>
  <c r="N28" i="1"/>
  <c r="K37" i="1" l="1"/>
  <c r="K38" i="1" l="1"/>
  <c r="I16" i="1"/>
  <c r="H16" i="1"/>
  <c r="J16" i="1"/>
  <c r="H8" i="1"/>
  <c r="J8" i="1" l="1"/>
  <c r="I8" i="1"/>
  <c r="I37" i="1"/>
  <c r="I38" i="1" s="1"/>
  <c r="J37" i="1" l="1"/>
  <c r="J38" i="1" s="1"/>
  <c r="H37" i="1"/>
  <c r="G8" i="1"/>
  <c r="E8" i="1"/>
  <c r="E16" i="1"/>
  <c r="F16" i="1"/>
  <c r="G16" i="1"/>
  <c r="F8" i="1"/>
  <c r="D8" i="1"/>
  <c r="C16" i="1"/>
  <c r="C8" i="1"/>
  <c r="B16" i="1"/>
  <c r="N34" i="1" s="1"/>
  <c r="B8" i="1"/>
  <c r="G37" i="1" l="1"/>
  <c r="G38" i="1" s="1"/>
  <c r="D37" i="1"/>
  <c r="D38" i="1" s="1"/>
  <c r="N8" i="1"/>
  <c r="N16" i="1"/>
  <c r="H38" i="1"/>
  <c r="C37" i="1"/>
  <c r="C38" i="1" s="1"/>
  <c r="F37" i="1"/>
  <c r="F38" i="1" s="1"/>
  <c r="E37" i="1"/>
  <c r="B40" i="1"/>
  <c r="C7" i="1" s="1"/>
  <c r="N40" i="1" l="1"/>
  <c r="C40" i="1"/>
  <c r="D7" i="1" s="1"/>
  <c r="D40" i="1" s="1"/>
  <c r="E7" i="1" s="1"/>
  <c r="E40" i="1" s="1"/>
  <c r="N27" i="1"/>
  <c r="B37" i="1"/>
  <c r="N36" i="1" l="1"/>
  <c r="F7" i="1"/>
  <c r="B38" i="1"/>
  <c r="B39" i="1" s="1"/>
  <c r="C39" i="1" s="1"/>
  <c r="E38" i="1"/>
  <c r="N37" i="1" l="1"/>
  <c r="N38" i="1" s="1"/>
  <c r="N39" i="1" s="1"/>
  <c r="F40" i="1"/>
  <c r="G7" i="1" s="1"/>
  <c r="D39" i="1"/>
  <c r="E6" i="1" s="1"/>
  <c r="D6" i="1"/>
  <c r="C6" i="1"/>
  <c r="G40" i="1" l="1"/>
  <c r="H7" i="1" s="1"/>
  <c r="H40" i="1" s="1"/>
  <c r="I7" i="1" s="1"/>
  <c r="E39" i="1"/>
  <c r="I40" i="1" l="1"/>
  <c r="J7" i="1" s="1"/>
  <c r="F39" i="1"/>
  <c r="G39" i="1" s="1"/>
  <c r="F6" i="1"/>
  <c r="J40" i="1" l="1"/>
  <c r="K7" i="1" s="1"/>
  <c r="G6" i="1"/>
  <c r="K40" i="1" l="1"/>
  <c r="L7" i="1" s="1"/>
  <c r="H39" i="1"/>
  <c r="H6" i="1"/>
  <c r="L40" i="1" l="1"/>
  <c r="M7" i="1" s="1"/>
  <c r="M40" i="1" s="1"/>
  <c r="I39" i="1"/>
  <c r="I6" i="1"/>
  <c r="J39" i="1" l="1"/>
  <c r="J6" i="1"/>
  <c r="K39" i="1" l="1"/>
  <c r="K6" i="1"/>
  <c r="L39" i="1" l="1"/>
  <c r="L6" i="1"/>
  <c r="M39" i="1" l="1"/>
  <c r="M6" i="1"/>
</calcChain>
</file>

<file path=xl/sharedStrings.xml><?xml version="1.0" encoding="utf-8"?>
<sst xmlns="http://schemas.openxmlformats.org/spreadsheetml/2006/main" count="51" uniqueCount="44">
  <si>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</si>
  <si>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</si>
  <si>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</si>
  <si>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</si>
  <si>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</si>
  <si>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</si>
  <si>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</si>
  <si>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</si>
  <si>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</si>
  <si>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</si>
  <si>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</si>
  <si>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</si>
  <si>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</si>
  <si>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</si>
  <si>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</si>
  <si>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</si>
  <si>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</si>
  <si>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</si>
  <si>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</si>
  <si>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</si>
  <si>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</si>
  <si>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</si>
  <si>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</si>
  <si>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</si>
  <si>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Разина, 1/1</t>
  </si>
  <si>
    <t>Отведение сточных вод на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</si>
  <si>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</si>
  <si>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</si>
  <si>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</si>
  <si>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</si>
  <si>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</si>
  <si>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</si>
  <si>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</si>
  <si>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</si>
  <si>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</si>
  <si>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</si>
  <si>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</si>
  <si>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</si>
  <si>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</si>
  <si>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</si>
  <si>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</si>
  <si>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</si>
  <si>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01.01.2022г. по 31.12.2022г.</t>
    </r>
  </si>
  <si>
    <t>Установка пластиковых окон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</si>
</sst>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11" zoomScale="75" workbookViewId="0">
      <selection activeCell="C11" sqref="C11"/>
    </sheetView>
  </sheetViews>
  <sheetFormatPr defaultRowHeight="13.2" x14ac:dyDescent="0.25"/>
  <cols>
    <col min="1" max="1" width="58.6640625" customWidth="1"/>
    <col min="2" max="2" width="14.33203125" customWidth="1"/>
    <col min="3" max="3" width="14.109375" customWidth="1"/>
    <col min="4" max="4" width="14.33203125" customWidth="1"/>
    <col min="5" max="5" width="14.44140625" customWidth="1"/>
    <col min="6" max="6" width="13.88671875" customWidth="1"/>
    <col min="7" max="7" width="14.44140625" customWidth="1"/>
    <col min="8" max="8" width="13.88671875" customWidth="1"/>
    <col min="9" max="9" width="14.44140625" customWidth="1"/>
    <col min="10" max="13" width="13.88671875" customWidth="1"/>
    <col min="14" max="14" width="16.33203125" customWidth="1"/>
  </cols>
  <sheetData>
    <row r="1" spans="1:18" ht="20.25" customHeight="1" x14ac:dyDescent="0.4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20.399999999999999" x14ac:dyDescent="0.35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"/>
      <c r="P2" s="22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</row>
    <row r="6" spans="1:18" ht="23.25" customHeight="1" thickBot="1" x14ac:dyDescent="0.3">
      <c r="A6" s="7" t="s">
        <v>15</v>
      </c>
      <c r="B6" s="8">
        <v>-361997.5</v>
      </c>
      <c r="C6" s="8">
        <f>B39</f>
        <v>-358595.63530999998</v>
      </c>
      <c r="D6" s="8">
        <f t="shared" ref="D6:D7" si="0">C39</f>
        <v>-359194.87041999999</v>
      </c>
      <c r="E6" s="8">
        <f t="shared" ref="E6:E7" si="1">D39</f>
        <v>-365818.70571999997</v>
      </c>
      <c r="F6" s="8">
        <f t="shared" ref="F6:F7" si="2">E39</f>
        <v>-362088.88168999995</v>
      </c>
      <c r="G6" s="8">
        <f t="shared" ref="G6:G7" si="3">F39</f>
        <v>-358859.53679999994</v>
      </c>
      <c r="H6" s="8">
        <f t="shared" ref="H6:H7" si="4">G39</f>
        <v>-356555.72590999992</v>
      </c>
      <c r="I6" s="8">
        <f t="shared" ref="I6:I7" si="5">H39</f>
        <v>-352714.34202999994</v>
      </c>
      <c r="J6" s="8">
        <f t="shared" ref="J6:J7" si="6">I39</f>
        <v>-349018.29794999992</v>
      </c>
      <c r="K6" s="8">
        <f t="shared" ref="K6:K7" si="7">J39</f>
        <v>-350954.6374699999</v>
      </c>
      <c r="L6" s="8">
        <f t="shared" ref="L6:L7" si="8">K39</f>
        <v>-420774.18390999991</v>
      </c>
      <c r="M6" s="8">
        <f t="shared" ref="M6:M7" si="9">L39</f>
        <v>-378064.41069999989</v>
      </c>
      <c r="N6" s="8">
        <f>B6</f>
        <v>-361997.5</v>
      </c>
    </row>
    <row r="7" spans="1:18" ht="21" customHeight="1" thickBot="1" x14ac:dyDescent="0.3">
      <c r="A7" s="7" t="s">
        <v>13</v>
      </c>
      <c r="B7" s="8">
        <v>-92609.08</v>
      </c>
      <c r="C7" s="8">
        <f>B40</f>
        <v>-91042.55</v>
      </c>
      <c r="D7" s="8">
        <f t="shared" si="0"/>
        <v>-92820.390000000014</v>
      </c>
      <c r="E7" s="8">
        <f t="shared" si="1"/>
        <v>-98246.290000000023</v>
      </c>
      <c r="F7" s="8">
        <f t="shared" si="2"/>
        <v>-101071.33000000003</v>
      </c>
      <c r="G7" s="8">
        <f t="shared" si="3"/>
        <v>-99608.170000000027</v>
      </c>
      <c r="H7" s="8">
        <f t="shared" si="4"/>
        <v>-101206.21000000004</v>
      </c>
      <c r="I7" s="8">
        <f t="shared" si="5"/>
        <v>-102232.79000000004</v>
      </c>
      <c r="J7" s="8">
        <f t="shared" si="6"/>
        <v>-100672.71000000005</v>
      </c>
      <c r="K7" s="8">
        <f t="shared" si="7"/>
        <v>-103902.51000000004</v>
      </c>
      <c r="L7" s="8">
        <f t="shared" si="8"/>
        <v>-173459.07000000007</v>
      </c>
      <c r="M7" s="8">
        <f t="shared" si="9"/>
        <v>-134354.96000000008</v>
      </c>
      <c r="N7" s="8">
        <f>B7</f>
        <v>-92609.08</v>
      </c>
    </row>
    <row r="8" spans="1:18" ht="20.25" customHeight="1" thickBot="1" x14ac:dyDescent="0.3">
      <c r="A8" s="9" t="s">
        <v>12</v>
      </c>
      <c r="B8" s="10">
        <f>SUM(B9:B15)</f>
        <v>29391.970000000005</v>
      </c>
      <c r="C8" s="10">
        <f>SUM(C9:C15)</f>
        <v>28977.270000000004</v>
      </c>
      <c r="D8" s="10">
        <f>SUM(D9:D15)</f>
        <v>32104.100000000002</v>
      </c>
      <c r="E8" s="10">
        <f t="shared" ref="E8:M8" si="10">SUM(E9:E15)</f>
        <v>31505.890000000003</v>
      </c>
      <c r="F8" s="10">
        <f t="shared" si="10"/>
        <v>28977.270000000004</v>
      </c>
      <c r="G8" s="10">
        <f t="shared" si="10"/>
        <v>28977.270000000004</v>
      </c>
      <c r="H8" s="10">
        <f t="shared" si="10"/>
        <v>29058.840000000004</v>
      </c>
      <c r="I8" s="10">
        <f t="shared" si="10"/>
        <v>29058.840000000004</v>
      </c>
      <c r="J8" s="10">
        <f t="shared" si="10"/>
        <v>29058.840000000004</v>
      </c>
      <c r="K8" s="10">
        <f t="shared" si="10"/>
        <v>95563.08</v>
      </c>
      <c r="L8" s="10">
        <f t="shared" si="10"/>
        <v>37017.33</v>
      </c>
      <c r="M8" s="10">
        <f t="shared" si="10"/>
        <v>38180.730000000003</v>
      </c>
      <c r="N8" s="10">
        <f>SUM(B8:M8)</f>
        <v>437871.43000000005</v>
      </c>
    </row>
    <row r="9" spans="1:18" ht="24.75" customHeight="1" thickBot="1" x14ac:dyDescent="0.3">
      <c r="A9" s="4" t="s">
        <v>26</v>
      </c>
      <c r="B9" s="11">
        <v>27336.49</v>
      </c>
      <c r="C9" s="11">
        <v>27336.49</v>
      </c>
      <c r="D9" s="11">
        <v>27336.49</v>
      </c>
      <c r="E9" s="11">
        <v>27336.49</v>
      </c>
      <c r="F9" s="11">
        <v>27336.49</v>
      </c>
      <c r="G9" s="11">
        <v>27336.49</v>
      </c>
      <c r="H9" s="11">
        <v>27336.49</v>
      </c>
      <c r="I9" s="11">
        <v>27336.49</v>
      </c>
      <c r="J9" s="11">
        <v>27336.49</v>
      </c>
      <c r="K9" s="11">
        <v>32807.040000000001</v>
      </c>
      <c r="L9" s="11">
        <v>32807.040000000001</v>
      </c>
      <c r="M9" s="11">
        <v>32807.040000000001</v>
      </c>
      <c r="N9" s="11">
        <f>SUM(B9:M9)</f>
        <v>344449.52999999991</v>
      </c>
    </row>
    <row r="10" spans="1:18" ht="24.75" customHeight="1" thickBot="1" x14ac:dyDescent="0.3">
      <c r="A10" s="4" t="s">
        <v>16</v>
      </c>
      <c r="B10" s="11">
        <v>1191.04</v>
      </c>
      <c r="C10" s="11">
        <v>1191.04</v>
      </c>
      <c r="D10" s="11">
        <v>1191.04</v>
      </c>
      <c r="E10" s="11">
        <v>1191.04</v>
      </c>
      <c r="F10" s="11">
        <v>1191.04</v>
      </c>
      <c r="G10" s="11">
        <v>1191.04</v>
      </c>
      <c r="H10" s="11">
        <v>1272.6099999999999</v>
      </c>
      <c r="I10" s="11">
        <v>1272.6099999999999</v>
      </c>
      <c r="J10" s="11">
        <v>1272.6099999999999</v>
      </c>
      <c r="K10" s="11">
        <v>1272.6099999999999</v>
      </c>
      <c r="L10" s="11">
        <v>1272.6099999999999</v>
      </c>
      <c r="M10" s="11">
        <v>1421.66</v>
      </c>
      <c r="N10" s="11">
        <f t="shared" ref="N10:N15" si="11">SUM(B10:M10)</f>
        <v>14930.950000000003</v>
      </c>
    </row>
    <row r="11" spans="1:18" ht="21.75" customHeight="1" thickBot="1" x14ac:dyDescent="0.3">
      <c r="A11" s="4" t="s">
        <v>17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1"/>
        <v>0</v>
      </c>
    </row>
    <row r="12" spans="1:18" ht="22.5" customHeight="1" thickBot="1" x14ac:dyDescent="0.3">
      <c r="A12" s="4" t="s">
        <v>18</v>
      </c>
      <c r="B12" s="11">
        <v>414.7</v>
      </c>
      <c r="C12" s="11">
        <v>0</v>
      </c>
      <c r="D12" s="11">
        <v>3126.83</v>
      </c>
      <c r="E12" s="11">
        <v>2528.62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2487.94</v>
      </c>
      <c r="M12" s="11">
        <v>3390.9</v>
      </c>
      <c r="N12" s="11">
        <f t="shared" si="11"/>
        <v>11948.99</v>
      </c>
    </row>
    <row r="13" spans="1:18" ht="22.5" customHeight="1" thickBot="1" x14ac:dyDescent="0.3">
      <c r="A13" s="4" t="s">
        <v>25</v>
      </c>
      <c r="B13" s="11">
        <v>349.74</v>
      </c>
      <c r="C13" s="11">
        <v>349.74</v>
      </c>
      <c r="D13" s="11">
        <v>349.74</v>
      </c>
      <c r="E13" s="11">
        <v>349.74</v>
      </c>
      <c r="F13" s="11">
        <v>349.74</v>
      </c>
      <c r="G13" s="11">
        <v>349.74</v>
      </c>
      <c r="H13" s="11">
        <v>349.74</v>
      </c>
      <c r="I13" s="11">
        <v>349.74</v>
      </c>
      <c r="J13" s="11">
        <v>349.74</v>
      </c>
      <c r="K13" s="11">
        <v>349.74</v>
      </c>
      <c r="L13" s="11">
        <v>349.74</v>
      </c>
      <c r="M13" s="11">
        <v>461.13</v>
      </c>
      <c r="N13" s="11">
        <f t="shared" si="11"/>
        <v>4308.2699999999995</v>
      </c>
    </row>
    <row r="14" spans="1:18" ht="22.5" customHeight="1" thickBot="1" x14ac:dyDescent="0.3">
      <c r="A14" s="4" t="s">
        <v>43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61033.69</v>
      </c>
      <c r="L14" s="11">
        <v>0</v>
      </c>
      <c r="M14" s="11">
        <v>0</v>
      </c>
      <c r="N14" s="11">
        <f t="shared" si="11"/>
        <v>61033.69</v>
      </c>
    </row>
    <row r="15" spans="1:18" ht="24" customHeight="1" thickBot="1" x14ac:dyDescent="0.3">
      <c r="A15" s="4" t="s">
        <v>14</v>
      </c>
      <c r="B15" s="11">
        <v>100</v>
      </c>
      <c r="C15" s="11">
        <v>100</v>
      </c>
      <c r="D15" s="11">
        <v>100</v>
      </c>
      <c r="E15" s="11">
        <v>100</v>
      </c>
      <c r="F15" s="11">
        <v>100</v>
      </c>
      <c r="G15" s="11">
        <v>100</v>
      </c>
      <c r="H15" s="11">
        <v>100</v>
      </c>
      <c r="I15" s="11">
        <v>100</v>
      </c>
      <c r="J15" s="11">
        <v>100</v>
      </c>
      <c r="K15" s="11">
        <v>100</v>
      </c>
      <c r="L15" s="11">
        <v>100</v>
      </c>
      <c r="M15" s="11">
        <v>100</v>
      </c>
      <c r="N15" s="11">
        <f t="shared" si="11"/>
        <v>1200</v>
      </c>
    </row>
    <row r="16" spans="1:18" ht="20.25" customHeight="1" thickBot="1" x14ac:dyDescent="0.3">
      <c r="A16" s="12" t="s">
        <v>8</v>
      </c>
      <c r="B16" s="13">
        <f>SUM(B17:B23)</f>
        <v>30958.500000000004</v>
      </c>
      <c r="C16" s="13">
        <f>SUM(C17:C23)</f>
        <v>27199.429999999997</v>
      </c>
      <c r="D16" s="13">
        <f>SUM(D17:D23)</f>
        <v>26678.2</v>
      </c>
      <c r="E16" s="13">
        <f t="shared" ref="E16:M16" si="12">SUM(E17:E23)</f>
        <v>28680.849999999995</v>
      </c>
      <c r="F16" s="13">
        <f t="shared" si="12"/>
        <v>30440.43</v>
      </c>
      <c r="G16" s="13">
        <f t="shared" si="12"/>
        <v>27379.229999999996</v>
      </c>
      <c r="H16" s="13">
        <f t="shared" si="12"/>
        <v>28032.26</v>
      </c>
      <c r="I16" s="13">
        <f t="shared" si="12"/>
        <v>30618.92</v>
      </c>
      <c r="J16" s="13">
        <f t="shared" si="12"/>
        <v>25829.040000000001</v>
      </c>
      <c r="K16" s="13">
        <f t="shared" si="12"/>
        <v>26006.519999999997</v>
      </c>
      <c r="L16" s="13">
        <f t="shared" si="12"/>
        <v>76121.440000000002</v>
      </c>
      <c r="M16" s="13">
        <f t="shared" si="12"/>
        <v>43824.97</v>
      </c>
      <c r="N16" s="13">
        <f>SUM(B16:M16)</f>
        <v>401769.79000000004</v>
      </c>
    </row>
    <row r="17" spans="1:15" ht="24" customHeight="1" thickBot="1" x14ac:dyDescent="0.3">
      <c r="A17" s="4" t="s">
        <v>27</v>
      </c>
      <c r="B17" s="11">
        <v>26763.93</v>
      </c>
      <c r="C17" s="11">
        <f>25115.12+141</f>
        <v>25256.12</v>
      </c>
      <c r="D17" s="11">
        <f>24863.99+283</f>
        <v>25146.99</v>
      </c>
      <c r="E17" s="11">
        <f>24462.92+0.94</f>
        <v>24463.859999999997</v>
      </c>
      <c r="F17" s="11">
        <v>26461.83</v>
      </c>
      <c r="G17" s="11">
        <f>25365.81+46.67</f>
        <v>25412.48</v>
      </c>
      <c r="H17" s="11">
        <v>26429.65</v>
      </c>
      <c r="I17" s="11">
        <v>28679.67</v>
      </c>
      <c r="J17" s="11">
        <v>24287.95</v>
      </c>
      <c r="K17" s="11">
        <v>24455.25</v>
      </c>
      <c r="L17" s="11">
        <v>31827.15</v>
      </c>
      <c r="M17" s="11">
        <v>31195.1</v>
      </c>
      <c r="N17" s="11">
        <f>SUM(B17:M17)</f>
        <v>320379.98000000004</v>
      </c>
    </row>
    <row r="18" spans="1:15" ht="26.25" customHeight="1" thickBot="1" x14ac:dyDescent="0.3">
      <c r="A18" s="4" t="s">
        <v>16</v>
      </c>
      <c r="B18" s="11">
        <v>1181.6500000000001</v>
      </c>
      <c r="C18" s="11">
        <v>1094.1600000000001</v>
      </c>
      <c r="D18" s="11">
        <v>1083.17</v>
      </c>
      <c r="E18" s="11">
        <v>1065.75</v>
      </c>
      <c r="F18" s="11">
        <v>1153.28</v>
      </c>
      <c r="G18" s="11">
        <v>1143.8499999999999</v>
      </c>
      <c r="H18" s="11">
        <v>1151.57</v>
      </c>
      <c r="I18" s="11">
        <v>1322.29</v>
      </c>
      <c r="J18" s="11">
        <v>1130.3800000000001</v>
      </c>
      <c r="K18" s="11">
        <v>1138.42</v>
      </c>
      <c r="L18" s="11">
        <v>1256.3</v>
      </c>
      <c r="M18" s="11">
        <v>1214.33</v>
      </c>
      <c r="N18" s="11">
        <f t="shared" ref="N18:N22" si="13">SUM(B18:M18)</f>
        <v>13935.150000000001</v>
      </c>
    </row>
    <row r="19" spans="1:15" ht="26.25" customHeight="1" thickBot="1" x14ac:dyDescent="0.3">
      <c r="A19" s="4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45.28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3"/>
        <v>45.28</v>
      </c>
    </row>
    <row r="20" spans="1:15" ht="24" customHeight="1" thickBot="1" x14ac:dyDescent="0.3">
      <c r="A20" s="4" t="s">
        <v>18</v>
      </c>
      <c r="B20" s="11">
        <v>2558.56</v>
      </c>
      <c r="C20" s="11">
        <v>427.69</v>
      </c>
      <c r="D20" s="11">
        <v>29.94</v>
      </c>
      <c r="E20" s="11">
        <v>2738.3</v>
      </c>
      <c r="F20" s="11">
        <v>2386.6</v>
      </c>
      <c r="G20" s="11">
        <v>341.42</v>
      </c>
      <c r="H20" s="11">
        <v>12.92</v>
      </c>
      <c r="I20" s="11">
        <v>150.02000000000001</v>
      </c>
      <c r="J20" s="11">
        <v>0</v>
      </c>
      <c r="K20" s="11">
        <v>0</v>
      </c>
      <c r="L20" s="11">
        <v>0</v>
      </c>
      <c r="M20" s="11">
        <v>2223.15</v>
      </c>
      <c r="N20" s="11">
        <f t="shared" si="13"/>
        <v>10868.6</v>
      </c>
    </row>
    <row r="21" spans="1:15" ht="24" customHeight="1" thickBot="1" x14ac:dyDescent="0.3">
      <c r="A21" s="4" t="s">
        <v>25</v>
      </c>
      <c r="B21" s="11">
        <v>354.36</v>
      </c>
      <c r="C21" s="11">
        <v>321.45999999999998</v>
      </c>
      <c r="D21" s="11">
        <v>318.10000000000002</v>
      </c>
      <c r="E21" s="11">
        <v>312.94</v>
      </c>
      <c r="F21" s="11">
        <v>338.72</v>
      </c>
      <c r="G21" s="11">
        <v>336.2</v>
      </c>
      <c r="H21" s="11">
        <v>338.12</v>
      </c>
      <c r="I21" s="11">
        <v>366.94</v>
      </c>
      <c r="J21" s="11">
        <v>310.70999999999998</v>
      </c>
      <c r="K21" s="11">
        <v>312.85000000000002</v>
      </c>
      <c r="L21" s="11">
        <v>345.25</v>
      </c>
      <c r="M21" s="11">
        <v>334.84</v>
      </c>
      <c r="N21" s="11">
        <f t="shared" si="13"/>
        <v>3990.4900000000002</v>
      </c>
    </row>
    <row r="22" spans="1:15" ht="24" customHeight="1" thickBot="1" x14ac:dyDescent="0.3">
      <c r="A22" s="4" t="s">
        <v>43</v>
      </c>
      <c r="B22" s="11"/>
      <c r="C22" s="11"/>
      <c r="D22" s="11"/>
      <c r="E22" s="11"/>
      <c r="F22" s="11"/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42592.74</v>
      </c>
      <c r="M22" s="11">
        <v>8757.5499999999993</v>
      </c>
      <c r="N22" s="11">
        <f t="shared" si="13"/>
        <v>51350.289999999994</v>
      </c>
    </row>
    <row r="23" spans="1:15" ht="21" customHeight="1" thickBot="1" x14ac:dyDescent="0.3">
      <c r="A23" s="4" t="s">
        <v>14</v>
      </c>
      <c r="B23" s="14">
        <v>100</v>
      </c>
      <c r="C23" s="14">
        <v>100</v>
      </c>
      <c r="D23" s="14">
        <v>100</v>
      </c>
      <c r="E23" s="14">
        <v>100</v>
      </c>
      <c r="F23" s="14">
        <v>100</v>
      </c>
      <c r="G23" s="14">
        <v>100</v>
      </c>
      <c r="H23" s="14">
        <v>100</v>
      </c>
      <c r="I23" s="14">
        <v>100</v>
      </c>
      <c r="J23" s="14">
        <v>100</v>
      </c>
      <c r="K23" s="14">
        <v>100</v>
      </c>
      <c r="L23" s="14">
        <v>100</v>
      </c>
      <c r="M23" s="14">
        <v>100</v>
      </c>
      <c r="N23" s="11">
        <f>SUM(B23:M23)</f>
        <v>1200</v>
      </c>
      <c r="O23" s="3"/>
    </row>
    <row r="24" spans="1:15" ht="21.75" customHeight="1" thickBot="1" x14ac:dyDescent="0.3">
      <c r="A24" s="15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5" ht="19.5" customHeight="1" thickBot="1" x14ac:dyDescent="0.3">
      <c r="A25" s="4" t="s">
        <v>1</v>
      </c>
      <c r="B25" s="11">
        <f>1618.5*0.55</f>
        <v>890.17500000000007</v>
      </c>
      <c r="C25" s="11">
        <f t="shared" ref="C25:K25" si="14">1618.5*0.55</f>
        <v>890.17500000000007</v>
      </c>
      <c r="D25" s="11">
        <f t="shared" si="14"/>
        <v>890.17500000000007</v>
      </c>
      <c r="E25" s="11">
        <f t="shared" si="14"/>
        <v>890.17500000000007</v>
      </c>
      <c r="F25" s="11">
        <f t="shared" si="14"/>
        <v>890.17500000000007</v>
      </c>
      <c r="G25" s="11">
        <f t="shared" si="14"/>
        <v>890.17500000000007</v>
      </c>
      <c r="H25" s="11">
        <f t="shared" si="14"/>
        <v>890.17500000000007</v>
      </c>
      <c r="I25" s="11">
        <f t="shared" si="14"/>
        <v>890.17500000000007</v>
      </c>
      <c r="J25" s="11">
        <f t="shared" si="14"/>
        <v>890.17500000000007</v>
      </c>
      <c r="K25" s="11">
        <f t="shared" si="14"/>
        <v>890.17500000000007</v>
      </c>
      <c r="L25" s="11">
        <f>1618.5*0.6</f>
        <v>971.09999999999991</v>
      </c>
      <c r="M25" s="11">
        <f>1618.5*0.6</f>
        <v>971.09999999999991</v>
      </c>
      <c r="N25" s="11">
        <f t="shared" ref="N25:N36" si="15">SUM(B25:M25)</f>
        <v>10843.95</v>
      </c>
    </row>
    <row r="26" spans="1:15" ht="22.5" customHeight="1" thickBot="1" x14ac:dyDescent="0.3">
      <c r="A26" s="4" t="s">
        <v>2</v>
      </c>
      <c r="B26" s="11">
        <f>1618.5*0.17</f>
        <v>275.14500000000004</v>
      </c>
      <c r="C26" s="11">
        <f t="shared" ref="C26:M26" si="16">1618.5*0.17</f>
        <v>275.14500000000004</v>
      </c>
      <c r="D26" s="11">
        <f t="shared" si="16"/>
        <v>275.14500000000004</v>
      </c>
      <c r="E26" s="11">
        <f t="shared" si="16"/>
        <v>275.14500000000004</v>
      </c>
      <c r="F26" s="11">
        <f t="shared" si="16"/>
        <v>275.14500000000004</v>
      </c>
      <c r="G26" s="11">
        <f t="shared" si="16"/>
        <v>275.14500000000004</v>
      </c>
      <c r="H26" s="11">
        <f t="shared" si="16"/>
        <v>275.14500000000004</v>
      </c>
      <c r="I26" s="11">
        <f t="shared" si="16"/>
        <v>275.14500000000004</v>
      </c>
      <c r="J26" s="11">
        <f t="shared" si="16"/>
        <v>275.14500000000004</v>
      </c>
      <c r="K26" s="11">
        <f t="shared" si="16"/>
        <v>275.14500000000004</v>
      </c>
      <c r="L26" s="11">
        <f t="shared" si="16"/>
        <v>275.14500000000004</v>
      </c>
      <c r="M26" s="11">
        <f t="shared" si="16"/>
        <v>275.14500000000004</v>
      </c>
      <c r="N26" s="11">
        <f t="shared" si="15"/>
        <v>3301.7400000000002</v>
      </c>
    </row>
    <row r="27" spans="1:15" ht="21" customHeight="1" thickBot="1" x14ac:dyDescent="0.3">
      <c r="A27" s="4" t="s">
        <v>3</v>
      </c>
      <c r="B27" s="11">
        <f>29291.97*2.3%</f>
        <v>673.71531000000004</v>
      </c>
      <c r="C27" s="11">
        <f>28877.27*2.3%</f>
        <v>664.17720999999995</v>
      </c>
      <c r="D27" s="11">
        <f>32004.1*2.3%</f>
        <v>736.09429999999998</v>
      </c>
      <c r="E27" s="11">
        <f>31405.89*2.3%</f>
        <v>722.33546999999999</v>
      </c>
      <c r="F27" s="11">
        <f>28877.27*2.3%</f>
        <v>664.17720999999995</v>
      </c>
      <c r="G27" s="11">
        <f>28877.27*2.3%</f>
        <v>664.17720999999995</v>
      </c>
      <c r="H27" s="11">
        <f>28958.84*2.3%</f>
        <v>666.05331999999999</v>
      </c>
      <c r="I27" s="11">
        <f>28958.84*2.3%</f>
        <v>666.05331999999999</v>
      </c>
      <c r="J27" s="11">
        <f>28958.84*2.3%</f>
        <v>666.05331999999999</v>
      </c>
      <c r="K27" s="11">
        <f>95463.08*2.3%</f>
        <v>2195.6508399999998</v>
      </c>
      <c r="L27" s="11">
        <f>36917.33*2.3%</f>
        <v>849.09859000000006</v>
      </c>
      <c r="M27" s="11">
        <f>38080.73*2.3%</f>
        <v>875.85679000000005</v>
      </c>
      <c r="N27" s="11">
        <f t="shared" si="15"/>
        <v>10043.442889999998</v>
      </c>
    </row>
    <row r="28" spans="1:15" ht="23.25" customHeight="1" thickBot="1" x14ac:dyDescent="0.3">
      <c r="A28" s="4" t="s">
        <v>4</v>
      </c>
      <c r="B28" s="11">
        <f>30858.5*3%</f>
        <v>925.755</v>
      </c>
      <c r="C28" s="11">
        <f>27099.43*3%</f>
        <v>812.98289999999997</v>
      </c>
      <c r="D28" s="11">
        <f>26578.2*3%</f>
        <v>797.346</v>
      </c>
      <c r="E28" s="11">
        <f>28580.85*3%</f>
        <v>857.42549999999994</v>
      </c>
      <c r="F28" s="11">
        <f>30340.43*3%</f>
        <v>910.21289999999999</v>
      </c>
      <c r="G28" s="11">
        <f>27279.23*3%</f>
        <v>818.37689999999998</v>
      </c>
      <c r="H28" s="11">
        <f>27932.26*3%</f>
        <v>837.9677999999999</v>
      </c>
      <c r="I28" s="11">
        <f>30518.92*3%</f>
        <v>915.56759999999997</v>
      </c>
      <c r="J28" s="11">
        <f>25729.04*3%</f>
        <v>771.87120000000004</v>
      </c>
      <c r="K28" s="11">
        <f>25906.52*3%</f>
        <v>777.19560000000001</v>
      </c>
      <c r="L28" s="11">
        <f>76021.44*3%</f>
        <v>2280.6432</v>
      </c>
      <c r="M28" s="11">
        <f>43724.97*3%</f>
        <v>1311.7491</v>
      </c>
      <c r="N28" s="11">
        <f t="shared" si="15"/>
        <v>12017.093699999998</v>
      </c>
    </row>
    <row r="29" spans="1:15" ht="23.25" customHeight="1" thickBot="1" x14ac:dyDescent="0.3">
      <c r="A29" s="4" t="s">
        <v>9</v>
      </c>
      <c r="B29" s="11">
        <f>1618.5*8.5</f>
        <v>13757.25</v>
      </c>
      <c r="C29" s="11">
        <f t="shared" ref="C29:F29" si="17">1618.5*8.5</f>
        <v>13757.25</v>
      </c>
      <c r="D29" s="11">
        <f t="shared" si="17"/>
        <v>13757.25</v>
      </c>
      <c r="E29" s="11">
        <f t="shared" si="17"/>
        <v>13757.25</v>
      </c>
      <c r="F29" s="11">
        <f t="shared" si="17"/>
        <v>13757.25</v>
      </c>
      <c r="G29" s="11">
        <f>1618.5*8.5</f>
        <v>13757.25</v>
      </c>
      <c r="H29" s="11">
        <f>1618.5*9.7</f>
        <v>15699.449999999999</v>
      </c>
      <c r="I29" s="11">
        <f t="shared" ref="I29:M29" si="18">1618.5*9.7</f>
        <v>15699.449999999999</v>
      </c>
      <c r="J29" s="11">
        <f t="shared" si="18"/>
        <v>15699.449999999999</v>
      </c>
      <c r="K29" s="11">
        <f t="shared" si="18"/>
        <v>15699.449999999999</v>
      </c>
      <c r="L29" s="11">
        <f t="shared" si="18"/>
        <v>15699.449999999999</v>
      </c>
      <c r="M29" s="11">
        <f t="shared" si="18"/>
        <v>15699.449999999999</v>
      </c>
      <c r="N29" s="11">
        <f>SUM(B29:M29)</f>
        <v>176740.2</v>
      </c>
    </row>
    <row r="30" spans="1:15" ht="26.25" customHeight="1" thickBot="1" x14ac:dyDescent="0.3">
      <c r="A30" s="4" t="s">
        <v>19</v>
      </c>
      <c r="B30" s="11">
        <f>1058.1+132.89</f>
        <v>1190.9899999999998</v>
      </c>
      <c r="C30" s="11">
        <f>1058.1+132.89</f>
        <v>1190.9899999999998</v>
      </c>
      <c r="D30" s="11">
        <f>1058.1+132.89</f>
        <v>1190.9899999999998</v>
      </c>
      <c r="E30" s="11">
        <f>1058.1+132.89</f>
        <v>1190.9899999999998</v>
      </c>
      <c r="F30" s="11">
        <f>824.83+103.59</f>
        <v>928.42000000000007</v>
      </c>
      <c r="G30" s="11">
        <f>1058.1+132.89</f>
        <v>1190.9899999999998</v>
      </c>
      <c r="H30" s="11">
        <f>1135.59+136.99</f>
        <v>1272.58</v>
      </c>
      <c r="I30" s="11">
        <f>1135.59+136.99</f>
        <v>1272.58</v>
      </c>
      <c r="J30" s="11">
        <f>1135.59+136.99</f>
        <v>1272.58</v>
      </c>
      <c r="K30" s="11">
        <f>1135.59+136.99</f>
        <v>1272.58</v>
      </c>
      <c r="L30" s="11">
        <f>1127.86+136.04</f>
        <v>1263.8999999999999</v>
      </c>
      <c r="M30" s="11">
        <f>1271.87+149.73</f>
        <v>1421.6</v>
      </c>
      <c r="N30" s="11">
        <f t="shared" si="15"/>
        <v>14659.189999999999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5"/>
        <v>0</v>
      </c>
    </row>
    <row r="32" spans="1:15" ht="26.25" customHeight="1" thickBot="1" x14ac:dyDescent="0.3">
      <c r="A32" s="4" t="s">
        <v>21</v>
      </c>
      <c r="B32" s="11">
        <v>0</v>
      </c>
      <c r="C32" s="11">
        <v>3126.84</v>
      </c>
      <c r="D32" s="11">
        <v>2528.63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2487.9299999999998</v>
      </c>
      <c r="L32" s="11">
        <v>3390.89</v>
      </c>
      <c r="M32" s="11">
        <v>4307.6899999999996</v>
      </c>
      <c r="N32" s="11">
        <f t="shared" si="15"/>
        <v>15841.98</v>
      </c>
    </row>
    <row r="33" spans="1:14" ht="24" customHeight="1" thickBot="1" x14ac:dyDescent="0.3">
      <c r="A33" s="4" t="s">
        <v>25</v>
      </c>
      <c r="B33" s="11">
        <v>349.7</v>
      </c>
      <c r="C33" s="11">
        <v>349.7</v>
      </c>
      <c r="D33" s="11">
        <v>349.7</v>
      </c>
      <c r="E33" s="11">
        <v>349.7</v>
      </c>
      <c r="F33" s="11">
        <v>349.7</v>
      </c>
      <c r="G33" s="11">
        <v>349.7</v>
      </c>
      <c r="H33" s="11">
        <v>349.7</v>
      </c>
      <c r="I33" s="11">
        <v>349.7</v>
      </c>
      <c r="J33" s="11">
        <v>349.7</v>
      </c>
      <c r="K33" s="11">
        <v>349.7</v>
      </c>
      <c r="L33" s="11">
        <v>349.7</v>
      </c>
      <c r="M33" s="11">
        <v>461.15</v>
      </c>
      <c r="N33" s="11">
        <f t="shared" si="15"/>
        <v>4307.8499999999985</v>
      </c>
    </row>
    <row r="34" spans="1:14" ht="22.5" customHeight="1" thickBot="1" x14ac:dyDescent="0.3">
      <c r="A34" s="4" t="s">
        <v>6</v>
      </c>
      <c r="B34" s="11">
        <f>1618.5*2.53</f>
        <v>4094.8049999999998</v>
      </c>
      <c r="C34" s="11">
        <f t="shared" ref="C34:J34" si="19">1618.5*2.53</f>
        <v>4094.8049999999998</v>
      </c>
      <c r="D34" s="11">
        <f t="shared" si="19"/>
        <v>4094.8049999999998</v>
      </c>
      <c r="E34" s="11">
        <f t="shared" si="19"/>
        <v>4094.8049999999998</v>
      </c>
      <c r="F34" s="11">
        <f t="shared" si="19"/>
        <v>4094.8049999999998</v>
      </c>
      <c r="G34" s="11">
        <f t="shared" si="19"/>
        <v>4094.8049999999998</v>
      </c>
      <c r="H34" s="11">
        <f t="shared" si="19"/>
        <v>4094.8049999999998</v>
      </c>
      <c r="I34" s="11">
        <f t="shared" si="19"/>
        <v>4094.8049999999998</v>
      </c>
      <c r="J34" s="11">
        <f t="shared" si="19"/>
        <v>4094.8049999999998</v>
      </c>
      <c r="K34" s="11">
        <f>1618.5*3.04</f>
        <v>4920.24</v>
      </c>
      <c r="L34" s="11">
        <f t="shared" ref="L34:M34" si="20">1618.5*3.04</f>
        <v>4920.24</v>
      </c>
      <c r="M34" s="11">
        <f t="shared" si="20"/>
        <v>4920.24</v>
      </c>
      <c r="N34" s="11">
        <f t="shared" si="15"/>
        <v>51613.964999999989</v>
      </c>
    </row>
    <row r="35" spans="1:14" ht="23.4" hidden="1" customHeight="1" thickBot="1" x14ac:dyDescent="0.3">
      <c r="A35" s="4" t="s">
        <v>28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/>
      <c r="L35" s="11"/>
      <c r="M35" s="11"/>
      <c r="N35" s="11">
        <f t="shared" si="15"/>
        <v>0</v>
      </c>
    </row>
    <row r="36" spans="1:14" ht="24" customHeight="1" thickBot="1" x14ac:dyDescent="0.3">
      <c r="A36" s="4" t="s">
        <v>10</v>
      </c>
      <c r="B36" s="11">
        <f>5399.1</f>
        <v>5399.1</v>
      </c>
      <c r="C36" s="11">
        <f>636.6+2000</f>
        <v>2636.6</v>
      </c>
      <c r="D36" s="11">
        <f>105+3068.6+5508.3</f>
        <v>8681.9</v>
      </c>
      <c r="E36" s="11">
        <f>1343.9+1469.3</f>
        <v>2813.2</v>
      </c>
      <c r="F36" s="11">
        <f>230+4068.3+1042.9</f>
        <v>5341.2000000000007</v>
      </c>
      <c r="G36" s="11">
        <f>3034.8</f>
        <v>3034.8</v>
      </c>
      <c r="H36" s="11">
        <f>105</f>
        <v>105</v>
      </c>
      <c r="I36" s="11">
        <f>2759.4</f>
        <v>2759.4</v>
      </c>
      <c r="J36" s="11">
        <f>784.4+2961.2</f>
        <v>3745.6</v>
      </c>
      <c r="K36" s="11">
        <f>85+66873</f>
        <v>66958</v>
      </c>
      <c r="L36" s="11">
        <f>1067.2+2344.3</f>
        <v>3411.5</v>
      </c>
      <c r="M36" s="11">
        <f>895.9</f>
        <v>895.9</v>
      </c>
      <c r="N36" s="11">
        <f t="shared" si="15"/>
        <v>105782.2</v>
      </c>
    </row>
    <row r="37" spans="1:14" ht="22.5" customHeight="1" thickBot="1" x14ac:dyDescent="0.3">
      <c r="A37" s="9" t="s">
        <v>22</v>
      </c>
      <c r="B37" s="10">
        <f t="shared" ref="B37:M37" si="21">SUM(B25:B36)</f>
        <v>27556.635310000005</v>
      </c>
      <c r="C37" s="10">
        <f t="shared" si="21"/>
        <v>27798.665110000002</v>
      </c>
      <c r="D37" s="10">
        <f t="shared" si="21"/>
        <v>33302.035300000003</v>
      </c>
      <c r="E37" s="10">
        <f t="shared" si="21"/>
        <v>24951.025970000002</v>
      </c>
      <c r="F37" s="10">
        <f t="shared" si="21"/>
        <v>27211.08511</v>
      </c>
      <c r="G37" s="10">
        <f t="shared" si="21"/>
        <v>25075.419110000003</v>
      </c>
      <c r="H37" s="10">
        <f t="shared" si="21"/>
        <v>24190.876119999997</v>
      </c>
      <c r="I37" s="10">
        <f t="shared" si="21"/>
        <v>26922.875920000002</v>
      </c>
      <c r="J37" s="10">
        <f t="shared" si="21"/>
        <v>27765.379519999999</v>
      </c>
      <c r="K37" s="10">
        <f t="shared" si="21"/>
        <v>95826.066439999995</v>
      </c>
      <c r="L37" s="10">
        <f t="shared" si="21"/>
        <v>33411.666790000003</v>
      </c>
      <c r="M37" s="10">
        <f t="shared" si="21"/>
        <v>31139.88089</v>
      </c>
      <c r="N37" s="10">
        <f>SUM(B37:M37)</f>
        <v>405151.61158999999</v>
      </c>
    </row>
    <row r="38" spans="1:14" ht="23.25" customHeight="1" thickBot="1" x14ac:dyDescent="0.3">
      <c r="A38" s="4" t="s">
        <v>5</v>
      </c>
      <c r="B38" s="18">
        <f t="shared" ref="B38:N38" si="22">B16-B37</f>
        <v>3401.8646899999985</v>
      </c>
      <c r="C38" s="18">
        <f t="shared" si="22"/>
        <v>-599.23511000000508</v>
      </c>
      <c r="D38" s="18">
        <f t="shared" si="22"/>
        <v>-6623.8353000000025</v>
      </c>
      <c r="E38" s="18">
        <f t="shared" si="22"/>
        <v>3729.8240299999925</v>
      </c>
      <c r="F38" s="18">
        <f t="shared" si="22"/>
        <v>3229.3448900000003</v>
      </c>
      <c r="G38" s="18">
        <f t="shared" si="22"/>
        <v>2303.8108899999934</v>
      </c>
      <c r="H38" s="18">
        <f t="shared" si="22"/>
        <v>3841.3838800000012</v>
      </c>
      <c r="I38" s="18">
        <f t="shared" si="22"/>
        <v>3696.044079999996</v>
      </c>
      <c r="J38" s="18">
        <f t="shared" si="22"/>
        <v>-1936.3395199999977</v>
      </c>
      <c r="K38" s="18">
        <f t="shared" si="22"/>
        <v>-69819.546440000006</v>
      </c>
      <c r="L38" s="18">
        <f t="shared" si="22"/>
        <v>42709.773209999999</v>
      </c>
      <c r="M38" s="18">
        <f t="shared" si="22"/>
        <v>12685.089110000001</v>
      </c>
      <c r="N38" s="11">
        <f t="shared" si="22"/>
        <v>-3381.8215899999486</v>
      </c>
    </row>
    <row r="39" spans="1:14" ht="23.25" customHeight="1" thickBot="1" x14ac:dyDescent="0.3">
      <c r="A39" s="4" t="s">
        <v>7</v>
      </c>
      <c r="B39" s="14">
        <f>B6+B38</f>
        <v>-358595.63530999998</v>
      </c>
      <c r="C39" s="19">
        <f>B39+C38</f>
        <v>-359194.87041999999</v>
      </c>
      <c r="D39" s="19">
        <f>C39+D38</f>
        <v>-365818.70571999997</v>
      </c>
      <c r="E39" s="19">
        <f t="shared" ref="E39:M39" si="23">D39+E38</f>
        <v>-362088.88168999995</v>
      </c>
      <c r="F39" s="19">
        <f t="shared" si="23"/>
        <v>-358859.53679999994</v>
      </c>
      <c r="G39" s="19">
        <f t="shared" si="23"/>
        <v>-356555.72590999992</v>
      </c>
      <c r="H39" s="19">
        <f t="shared" si="23"/>
        <v>-352714.34202999994</v>
      </c>
      <c r="I39" s="19">
        <f t="shared" si="23"/>
        <v>-349018.29794999992</v>
      </c>
      <c r="J39" s="19">
        <f t="shared" si="23"/>
        <v>-350954.6374699999</v>
      </c>
      <c r="K39" s="19">
        <f t="shared" si="23"/>
        <v>-420774.18390999991</v>
      </c>
      <c r="L39" s="19">
        <f t="shared" si="23"/>
        <v>-378064.41069999989</v>
      </c>
      <c r="M39" s="19">
        <f t="shared" si="23"/>
        <v>-365379.32158999989</v>
      </c>
      <c r="N39" s="18">
        <f>N6+N38</f>
        <v>-365379.32158999995</v>
      </c>
    </row>
    <row r="40" spans="1:14" ht="27" customHeight="1" thickBot="1" x14ac:dyDescent="0.3">
      <c r="A40" s="15" t="s">
        <v>11</v>
      </c>
      <c r="B40" s="20">
        <f>B7+B16-B8</f>
        <v>-91042.55</v>
      </c>
      <c r="C40" s="20">
        <f t="shared" ref="C40:N40" si="24">C7+C16-C8</f>
        <v>-92820.390000000014</v>
      </c>
      <c r="D40" s="20">
        <f t="shared" si="24"/>
        <v>-98246.290000000023</v>
      </c>
      <c r="E40" s="20">
        <f t="shared" si="24"/>
        <v>-101071.33000000003</v>
      </c>
      <c r="F40" s="20">
        <f t="shared" si="24"/>
        <v>-99608.170000000027</v>
      </c>
      <c r="G40" s="20">
        <f t="shared" si="24"/>
        <v>-101206.21000000004</v>
      </c>
      <c r="H40" s="20">
        <f t="shared" si="24"/>
        <v>-102232.79000000004</v>
      </c>
      <c r="I40" s="20">
        <f t="shared" si="24"/>
        <v>-100672.71000000005</v>
      </c>
      <c r="J40" s="20">
        <f t="shared" si="24"/>
        <v>-103902.51000000004</v>
      </c>
      <c r="K40" s="20">
        <f t="shared" si="24"/>
        <v>-173459.07000000007</v>
      </c>
      <c r="L40" s="20">
        <f t="shared" si="24"/>
        <v>-134354.96000000008</v>
      </c>
      <c r="M40" s="20">
        <f t="shared" si="24"/>
        <v>-128710.72000000009</v>
      </c>
      <c r="N40" s="21">
        <f t="shared" si="24"/>
        <v>-128710.72000000003</v>
      </c>
    </row>
  </sheetData>
  <mergeCells count="2">
    <mergeCell ref="A1:N1"/>
    <mergeCell ref="A2:N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2023-03-02T05:53:11Z</cp:lastPrinted>
  <dcterms:created xsi:type="dcterms:W3CDTF">2011-06-06T03:25:48Z</dcterms:created>
  <dcterms:modified xsi:type="dcterms:W3CDTF">2023-03-02T06:37:40Z</dcterms:modified>
</cp:coreProperties>
</file>