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N22" i="1" l="1"/>
  <c r="M38" i="1" l="1"/>
  <c r="M37" i="1" l="1"/>
  <c r="L37" i="1" l="1"/>
  <c r="K37" i="1" l="1"/>
  <c r="L35" i="1" l="1"/>
  <c r="K35" i="1" l="1"/>
  <c r="K34" i="1" l="1"/>
  <c r="L38" i="1" l="1"/>
  <c r="M27" i="1" l="1"/>
  <c r="M26" i="1"/>
  <c r="K38" i="1" l="1"/>
  <c r="L27" i="1" l="1"/>
  <c r="L16" i="1"/>
  <c r="L26" i="1"/>
  <c r="K27" i="1" l="1"/>
  <c r="K26" i="1"/>
  <c r="K33" i="1" l="1"/>
  <c r="L33" i="1"/>
  <c r="M33" i="1"/>
  <c r="K28" i="1"/>
  <c r="L28" i="1"/>
  <c r="M28" i="1"/>
  <c r="M25" i="1"/>
  <c r="K25" i="1"/>
  <c r="L25" i="1"/>
  <c r="M24" i="1"/>
  <c r="L24" i="1"/>
  <c r="K24" i="1"/>
  <c r="J38" i="1" l="1"/>
  <c r="I38" i="1" l="1"/>
  <c r="I28" i="1" l="1"/>
  <c r="J28" i="1"/>
  <c r="H28" i="1"/>
  <c r="J27" i="1" l="1"/>
  <c r="J26" i="1"/>
  <c r="H33" i="1"/>
  <c r="I33" i="1"/>
  <c r="J33" i="1"/>
  <c r="H25" i="1"/>
  <c r="I25" i="1"/>
  <c r="J25" i="1"/>
  <c r="H24" i="1"/>
  <c r="I24" i="1"/>
  <c r="J24" i="1"/>
  <c r="C25" i="1"/>
  <c r="D25" i="1"/>
  <c r="E25" i="1"/>
  <c r="F25" i="1"/>
  <c r="G25" i="1"/>
  <c r="B25" i="1"/>
  <c r="C24" i="1"/>
  <c r="D24" i="1"/>
  <c r="E24" i="1"/>
  <c r="F24" i="1"/>
  <c r="G24" i="1"/>
  <c r="B24" i="1"/>
  <c r="G28" i="1"/>
  <c r="I27" i="1" l="1"/>
  <c r="I26" i="1"/>
  <c r="H27" i="1" l="1"/>
  <c r="H26" i="1"/>
  <c r="F37" i="1" l="1"/>
  <c r="E37" i="1" l="1"/>
  <c r="G27" i="1" l="1"/>
  <c r="G26" i="1"/>
  <c r="F27" i="1" l="1"/>
  <c r="F16" i="1"/>
  <c r="F26" i="1"/>
  <c r="E38" i="1" l="1"/>
  <c r="E27" i="1" l="1"/>
  <c r="E26" i="1"/>
  <c r="E33" i="1" l="1"/>
  <c r="F33" i="1"/>
  <c r="G33" i="1"/>
  <c r="E28" i="1"/>
  <c r="F28" i="1"/>
  <c r="N36" i="1" l="1"/>
  <c r="D38" i="1" l="1"/>
  <c r="D37" i="1" l="1"/>
  <c r="C37" i="1" l="1"/>
  <c r="B37" i="1" l="1"/>
  <c r="C38" i="1" l="1"/>
  <c r="D27" i="1" l="1"/>
  <c r="D26" i="1"/>
  <c r="C33" i="1"/>
  <c r="D33" i="1"/>
  <c r="B33" i="1"/>
  <c r="C28" i="1"/>
  <c r="D28" i="1"/>
  <c r="B28" i="1"/>
  <c r="B34" i="1" l="1"/>
  <c r="B38" i="1" l="1"/>
  <c r="C27" i="1" l="1"/>
  <c r="C16" i="1"/>
  <c r="C26" i="1"/>
  <c r="B27" i="1" l="1"/>
  <c r="B26" i="1"/>
  <c r="N37" i="1" l="1"/>
  <c r="N38" i="1" l="1"/>
  <c r="N34" i="1" l="1"/>
  <c r="N33" i="1" l="1"/>
  <c r="N35" i="1"/>
  <c r="N14" i="1" l="1"/>
  <c r="N31" i="1" l="1"/>
  <c r="N6" i="1"/>
  <c r="N5" i="1"/>
  <c r="M15" i="1" l="1"/>
  <c r="K7" i="1"/>
  <c r="N24" i="1"/>
  <c r="N25" i="1"/>
  <c r="N28" i="1"/>
  <c r="N29" i="1"/>
  <c r="N30" i="1"/>
  <c r="N32" i="1"/>
  <c r="N17" i="1"/>
  <c r="N18" i="1"/>
  <c r="N19" i="1"/>
  <c r="N20" i="1"/>
  <c r="N21" i="1"/>
  <c r="K15" i="1"/>
  <c r="L15" i="1"/>
  <c r="N9" i="1"/>
  <c r="N10" i="1"/>
  <c r="N11" i="1"/>
  <c r="N12" i="1"/>
  <c r="N13" i="1"/>
  <c r="L7" i="1"/>
  <c r="M7" i="1"/>
  <c r="M39" i="1" l="1"/>
  <c r="M40" i="1" s="1"/>
  <c r="L39" i="1"/>
  <c r="L40" i="1" s="1"/>
  <c r="K39" i="1" l="1"/>
  <c r="K40" i="1" l="1"/>
  <c r="J7" i="1" l="1"/>
  <c r="I7" i="1"/>
  <c r="I15" i="1"/>
  <c r="H7" i="1" l="1"/>
  <c r="J15" i="1"/>
  <c r="I39" i="1"/>
  <c r="I40" i="1" s="1"/>
  <c r="H15" i="1"/>
  <c r="J39" i="1" l="1"/>
  <c r="H39" i="1"/>
  <c r="G7" i="1"/>
  <c r="E15" i="1"/>
  <c r="N8" i="1"/>
  <c r="E7" i="1"/>
  <c r="G15" i="1"/>
  <c r="F7" i="1"/>
  <c r="D15" i="1"/>
  <c r="D39" i="1" s="1"/>
  <c r="D40" i="1" s="1"/>
  <c r="D7" i="1"/>
  <c r="C15" i="1"/>
  <c r="C7" i="1"/>
  <c r="B15" i="1"/>
  <c r="B7" i="1"/>
  <c r="J40" i="1" l="1"/>
  <c r="G39" i="1"/>
  <c r="G40" i="1" s="1"/>
  <c r="C39" i="1"/>
  <c r="C40" i="1" s="1"/>
  <c r="N7" i="1"/>
  <c r="H40" i="1"/>
  <c r="F15" i="1"/>
  <c r="N16" i="1"/>
  <c r="N27" i="1"/>
  <c r="B42" i="1"/>
  <c r="C6" i="1" s="1"/>
  <c r="C42" i="1" s="1"/>
  <c r="D6" i="1" s="1"/>
  <c r="B39" i="1"/>
  <c r="D42" i="1" l="1"/>
  <c r="E6" i="1" s="1"/>
  <c r="E42" i="1" s="1"/>
  <c r="F6" i="1" s="1"/>
  <c r="F39" i="1"/>
  <c r="F40" i="1" s="1"/>
  <c r="N15" i="1"/>
  <c r="N26" i="1"/>
  <c r="E39" i="1"/>
  <c r="B40" i="1"/>
  <c r="B41" i="1" s="1"/>
  <c r="N39" i="1" l="1"/>
  <c r="N40" i="1" s="1"/>
  <c r="N41" i="1" s="1"/>
  <c r="N42" i="1"/>
  <c r="E40" i="1"/>
  <c r="C5" i="1"/>
  <c r="C41" i="1" s="1"/>
  <c r="D5" i="1" s="1"/>
  <c r="D41" i="1" l="1"/>
  <c r="E5" i="1" s="1"/>
  <c r="F42" i="1"/>
  <c r="G6" i="1" s="1"/>
  <c r="G42" i="1" s="1"/>
  <c r="H6" i="1" s="1"/>
  <c r="H42" i="1" l="1"/>
  <c r="I6" i="1" s="1"/>
  <c r="I42" i="1" s="1"/>
  <c r="J6" i="1" s="1"/>
  <c r="J42" i="1" s="1"/>
  <c r="E41" i="1"/>
  <c r="F5" i="1" s="1"/>
  <c r="F41" i="1" s="1"/>
  <c r="G5" i="1" s="1"/>
  <c r="G41" i="1" s="1"/>
  <c r="K6" i="1" l="1"/>
  <c r="K42" i="1" s="1"/>
  <c r="H5" i="1"/>
  <c r="H41" i="1" s="1"/>
  <c r="L6" i="1" l="1"/>
  <c r="L42" i="1" s="1"/>
  <c r="I5" i="1"/>
  <c r="I41" i="1" s="1"/>
  <c r="M6" i="1" l="1"/>
  <c r="M42" i="1" s="1"/>
  <c r="J5" i="1"/>
  <c r="J41" i="1" s="1"/>
  <c r="K5" i="1" l="1"/>
  <c r="K41" i="1" s="1"/>
  <c r="L5" i="1" l="1"/>
  <c r="L41" i="1" s="1"/>
  <c r="M5" i="1" l="1"/>
  <c r="M41" i="1" s="1"/>
</calcChain>
</file>

<file path=xl/sharedStrings.xml><?xml version="1.0" encoding="utf-8"?>
<sst xmlns="http://schemas.openxmlformats.org/spreadsheetml/2006/main" count="53" uniqueCount="44">
  <si>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</si>
  <si>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</si>
  <si>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</si>
  <si>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</si>
  <si>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</si>
  <si>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</si>
  <si>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</si>
  <si>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</si>
  <si>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</si>
  <si>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</si>
  <si>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</si>
  <si>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</si>
  <si>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</si>
  <si>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</si>
  <si>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</si>
  <si>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</si>
  <si>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</si>
  <si>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</si>
  <si>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</si>
  <si>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</si>
  <si>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</si>
  <si>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</si>
  <si>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</si>
  <si>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</si>
  <si>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</si>
  <si>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</si>
  <si>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стоков на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</si>
  <si>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</si>
  <si>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</si>
  <si>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</si>
  <si>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</si>
  <si>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</si>
  <si>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</si>
  <si>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</si>
  <si>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</si>
  <si>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</si>
  <si>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</si>
  <si>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</si>
  <si>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</si>
  <si>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</si>
  <si>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</si>
  <si>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</si>
  <si>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t xml:space="preserve">                 ОТЧЕТ по дому Пугачева, 2/1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</si>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</sst>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22" zoomScale="75" workbookViewId="0">
      <selection activeCell="A29" sqref="A29"/>
    </sheetView>
  </sheetViews>
  <sheetFormatPr defaultRowHeight="13.2" x14ac:dyDescent="0.25"/>
  <cols>
    <col min="1" max="1" width="58.6640625" customWidth="1"/>
    <col min="2" max="2" width="15.6640625" customWidth="1"/>
    <col min="3" max="4" width="13.88671875" customWidth="1"/>
    <col min="5" max="5" width="13.44140625" customWidth="1"/>
    <col min="6" max="6" width="14.44140625" customWidth="1"/>
    <col min="7" max="8" width="14.33203125" customWidth="1"/>
    <col min="9" max="9" width="14.5546875" customWidth="1"/>
    <col min="10" max="13" width="13.88671875" customWidth="1"/>
    <col min="14" max="14" width="18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-346205.1</v>
      </c>
      <c r="C5" s="8">
        <f t="shared" ref="C5" si="0">B41</f>
        <v>-324055.05636999995</v>
      </c>
      <c r="D5" s="8">
        <f t="shared" ref="D5:D6" si="1">C41</f>
        <v>-291305.14404999994</v>
      </c>
      <c r="E5" s="8">
        <f t="shared" ref="E5:E6" si="2">D41</f>
        <v>-248643.72121999995</v>
      </c>
      <c r="F5" s="8">
        <f t="shared" ref="F5:F6" si="3">E41</f>
        <v>-222066.17458999995</v>
      </c>
      <c r="G5" s="8">
        <f t="shared" ref="G5:G6" si="4">F41</f>
        <v>-192662.50021999999</v>
      </c>
      <c r="H5" s="8">
        <f t="shared" ref="H5:H6" si="5">G41</f>
        <v>-153374.23132000002</v>
      </c>
      <c r="I5" s="8">
        <f t="shared" ref="I5:I6" si="6">H41</f>
        <v>-114910.84615000001</v>
      </c>
      <c r="J5" s="8">
        <f t="shared" ref="J5:J6" si="7">I41</f>
        <v>-79856.757600000012</v>
      </c>
      <c r="K5" s="8">
        <f t="shared" ref="K5:K6" si="8">J41</f>
        <v>-115041.40065</v>
      </c>
      <c r="L5" s="8">
        <f t="shared" ref="L5:L6" si="9">K41</f>
        <v>-101710.39156999999</v>
      </c>
      <c r="M5" s="8">
        <f t="shared" ref="M5:M6" si="10">L41</f>
        <v>-59274.016050000006</v>
      </c>
      <c r="N5" s="8">
        <f>B5</f>
        <v>-346205.1</v>
      </c>
    </row>
    <row r="6" spans="1:18" ht="21" customHeight="1" thickBot="1" x14ac:dyDescent="0.3">
      <c r="A6" s="7" t="s">
        <v>13</v>
      </c>
      <c r="B6" s="8">
        <v>-242919.37</v>
      </c>
      <c r="C6" s="8">
        <f>B42</f>
        <v>-246740.81</v>
      </c>
      <c r="D6" s="8">
        <f t="shared" si="1"/>
        <v>-251385.05</v>
      </c>
      <c r="E6" s="8">
        <f t="shared" si="2"/>
        <v>-247723.87</v>
      </c>
      <c r="F6" s="8">
        <f t="shared" si="3"/>
        <v>-260921.76</v>
      </c>
      <c r="G6" s="8">
        <f t="shared" si="4"/>
        <v>-262031.85</v>
      </c>
      <c r="H6" s="8">
        <f t="shared" si="5"/>
        <v>-266891.08</v>
      </c>
      <c r="I6" s="8">
        <f t="shared" si="6"/>
        <v>-267293.87</v>
      </c>
      <c r="J6" s="8">
        <f t="shared" si="7"/>
        <v>-261887.43999999997</v>
      </c>
      <c r="K6" s="8">
        <f t="shared" si="8"/>
        <v>-256683.28999999995</v>
      </c>
      <c r="L6" s="8">
        <f t="shared" si="9"/>
        <v>-260799.38999999993</v>
      </c>
      <c r="M6" s="8">
        <f t="shared" si="10"/>
        <v>-247323.74999999994</v>
      </c>
      <c r="N6" s="8">
        <f>B6</f>
        <v>-242919.37</v>
      </c>
    </row>
    <row r="7" spans="1:18" ht="20.25" customHeight="1" thickBot="1" x14ac:dyDescent="0.3">
      <c r="A7" s="9" t="s">
        <v>12</v>
      </c>
      <c r="B7" s="10">
        <f>SUM(B8:B14)</f>
        <v>115531.68999999999</v>
      </c>
      <c r="C7" s="10">
        <f>SUM(C8:C14)</f>
        <v>120768.95999999998</v>
      </c>
      <c r="D7" s="10">
        <f>SUM(D8:D14)</f>
        <v>119899.08999999998</v>
      </c>
      <c r="E7" s="10">
        <f t="shared" ref="E7:M7" si="11">SUM(E8:E14)</f>
        <v>115950.18999999999</v>
      </c>
      <c r="F7" s="10">
        <f t="shared" si="11"/>
        <v>114632.60999999999</v>
      </c>
      <c r="G7" s="10">
        <f t="shared" si="11"/>
        <v>123135.99999999999</v>
      </c>
      <c r="H7" s="10">
        <f t="shared" si="11"/>
        <v>117576.00999999998</v>
      </c>
      <c r="I7" s="10">
        <f t="shared" si="11"/>
        <v>113130.34999999998</v>
      </c>
      <c r="J7" s="10">
        <f t="shared" si="11"/>
        <v>113130.34999999998</v>
      </c>
      <c r="K7" s="10">
        <f t="shared" si="11"/>
        <v>114080.63999999998</v>
      </c>
      <c r="L7" s="10">
        <f t="shared" si="11"/>
        <v>118675.76</v>
      </c>
      <c r="M7" s="10">
        <f t="shared" si="11"/>
        <v>118701.90999999999</v>
      </c>
      <c r="N7" s="10">
        <f>SUM(B7:M7)</f>
        <v>1405213.5599999998</v>
      </c>
    </row>
    <row r="8" spans="1:18" ht="24.75" customHeight="1" thickBot="1" x14ac:dyDescent="0.3">
      <c r="A8" s="4" t="s">
        <v>27</v>
      </c>
      <c r="B8" s="11">
        <v>82161.679999999993</v>
      </c>
      <c r="C8" s="11">
        <v>82161.679999999993</v>
      </c>
      <c r="D8" s="11">
        <v>82161.679999999993</v>
      </c>
      <c r="E8" s="11">
        <v>82161.679999999993</v>
      </c>
      <c r="F8" s="11">
        <v>82161.679999999993</v>
      </c>
      <c r="G8" s="11">
        <v>82161.679999999993</v>
      </c>
      <c r="H8" s="11">
        <v>82161.679999999993</v>
      </c>
      <c r="I8" s="11">
        <v>82161.679999999993</v>
      </c>
      <c r="J8" s="11">
        <v>82161.679999999993</v>
      </c>
      <c r="K8" s="11">
        <v>82161.679999999993</v>
      </c>
      <c r="L8" s="11">
        <v>82055.34</v>
      </c>
      <c r="M8" s="11">
        <v>82055.34</v>
      </c>
      <c r="N8" s="11">
        <f>SUM(B8:M8)</f>
        <v>985727.47999999975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2">SUM(B9:M9)</f>
        <v>0</v>
      </c>
    </row>
    <row r="10" spans="1:18" ht="21.75" customHeight="1" thickBot="1" x14ac:dyDescent="0.3">
      <c r="A10" s="4" t="s">
        <v>17</v>
      </c>
      <c r="B10" s="11">
        <v>347.53</v>
      </c>
      <c r="C10" s="11">
        <v>347.53</v>
      </c>
      <c r="D10" s="11">
        <v>347.53</v>
      </c>
      <c r="E10" s="11">
        <v>347.53</v>
      </c>
      <c r="F10" s="11">
        <v>347.53</v>
      </c>
      <c r="G10" s="11">
        <v>347.53</v>
      </c>
      <c r="H10" s="11">
        <v>347.53</v>
      </c>
      <c r="I10" s="11">
        <v>360.93</v>
      </c>
      <c r="J10" s="11">
        <v>360.93</v>
      </c>
      <c r="K10" s="11">
        <v>240.64</v>
      </c>
      <c r="L10" s="11">
        <v>240.59</v>
      </c>
      <c r="M10" s="11">
        <v>240.59</v>
      </c>
      <c r="N10" s="11">
        <f t="shared" si="12"/>
        <v>3876.39</v>
      </c>
    </row>
    <row r="11" spans="1:18" ht="22.5" customHeight="1" thickBot="1" x14ac:dyDescent="0.3">
      <c r="A11" s="4" t="s">
        <v>18</v>
      </c>
      <c r="B11" s="11">
        <v>2414.7399999999998</v>
      </c>
      <c r="C11" s="11">
        <v>7652.01</v>
      </c>
      <c r="D11" s="11">
        <v>6782.14</v>
      </c>
      <c r="E11" s="11">
        <v>2833.24</v>
      </c>
      <c r="F11" s="11">
        <v>1515.66</v>
      </c>
      <c r="G11" s="11">
        <v>10019.049999999999</v>
      </c>
      <c r="H11" s="11">
        <v>4459.0600000000004</v>
      </c>
      <c r="I11" s="11">
        <v>0</v>
      </c>
      <c r="J11" s="11">
        <v>0</v>
      </c>
      <c r="K11" s="11">
        <v>1070.58</v>
      </c>
      <c r="L11" s="11">
        <v>5772.1</v>
      </c>
      <c r="M11" s="11">
        <v>5646.42</v>
      </c>
      <c r="N11" s="11">
        <f t="shared" si="12"/>
        <v>48164.999999999993</v>
      </c>
    </row>
    <row r="12" spans="1:18" ht="22.5" customHeight="1" thickBot="1" x14ac:dyDescent="0.3">
      <c r="A12" s="4" t="s">
        <v>26</v>
      </c>
      <c r="B12" s="11">
        <v>476.87</v>
      </c>
      <c r="C12" s="11">
        <v>476.87</v>
      </c>
      <c r="D12" s="11">
        <v>476.87</v>
      </c>
      <c r="E12" s="11">
        <v>476.87</v>
      </c>
      <c r="F12" s="11">
        <v>476.87</v>
      </c>
      <c r="G12" s="11">
        <v>476.87</v>
      </c>
      <c r="H12" s="11">
        <v>476.87</v>
      </c>
      <c r="I12" s="11">
        <v>476.87</v>
      </c>
      <c r="J12" s="11">
        <v>476.87</v>
      </c>
      <c r="K12" s="11">
        <v>476.87</v>
      </c>
      <c r="L12" s="11">
        <v>476.86</v>
      </c>
      <c r="M12" s="11">
        <v>628.69000000000005</v>
      </c>
      <c r="N12" s="11">
        <f t="shared" si="12"/>
        <v>5874.25</v>
      </c>
    </row>
    <row r="13" spans="1:18" ht="22.5" customHeight="1" thickBot="1" x14ac:dyDescent="0.3">
      <c r="A13" s="4" t="s">
        <v>43</v>
      </c>
      <c r="B13" s="11">
        <v>5780.87</v>
      </c>
      <c r="C13" s="11">
        <v>5780.87</v>
      </c>
      <c r="D13" s="11">
        <v>5780.87</v>
      </c>
      <c r="E13" s="11">
        <v>5780.87</v>
      </c>
      <c r="F13" s="11">
        <v>5780.87</v>
      </c>
      <c r="G13" s="11">
        <v>5780.87</v>
      </c>
      <c r="H13" s="11">
        <v>5780.87</v>
      </c>
      <c r="I13" s="11">
        <v>5780.87</v>
      </c>
      <c r="J13" s="11">
        <v>5780.87</v>
      </c>
      <c r="K13" s="11">
        <v>5780.87</v>
      </c>
      <c r="L13" s="11">
        <v>5780.87</v>
      </c>
      <c r="M13" s="11">
        <v>5780.87</v>
      </c>
      <c r="N13" s="11">
        <f t="shared" si="12"/>
        <v>69370.440000000017</v>
      </c>
    </row>
    <row r="14" spans="1:18" ht="24" customHeight="1" thickBot="1" x14ac:dyDescent="0.3">
      <c r="A14" s="4" t="s">
        <v>14</v>
      </c>
      <c r="B14" s="11">
        <v>24350</v>
      </c>
      <c r="C14" s="11">
        <v>24350</v>
      </c>
      <c r="D14" s="11">
        <v>24350</v>
      </c>
      <c r="E14" s="11">
        <v>24350</v>
      </c>
      <c r="F14" s="11">
        <v>24350</v>
      </c>
      <c r="G14" s="11">
        <v>24350</v>
      </c>
      <c r="H14" s="11">
        <v>24350</v>
      </c>
      <c r="I14" s="11">
        <v>24350</v>
      </c>
      <c r="J14" s="11">
        <v>24350</v>
      </c>
      <c r="K14" s="11">
        <v>24350</v>
      </c>
      <c r="L14" s="11">
        <v>24350</v>
      </c>
      <c r="M14" s="11">
        <v>24350</v>
      </c>
      <c r="N14" s="11">
        <f t="shared" si="12"/>
        <v>292200</v>
      </c>
    </row>
    <row r="15" spans="1:18" ht="20.25" customHeight="1" thickBot="1" x14ac:dyDescent="0.3">
      <c r="A15" s="12" t="s">
        <v>8</v>
      </c>
      <c r="B15" s="13">
        <f>SUM(B16:B22)</f>
        <v>111710.25000000001</v>
      </c>
      <c r="C15" s="13">
        <f>SUM(C16:C22)</f>
        <v>116124.72</v>
      </c>
      <c r="D15" s="13">
        <f>SUM(D16:D22)</f>
        <v>123560.26999999999</v>
      </c>
      <c r="E15" s="13">
        <f t="shared" ref="E15:M15" si="13">SUM(E16:E22)</f>
        <v>102752.29999999999</v>
      </c>
      <c r="F15" s="13">
        <f t="shared" si="13"/>
        <v>113522.51999999999</v>
      </c>
      <c r="G15" s="13">
        <f t="shared" si="13"/>
        <v>118276.76999999999</v>
      </c>
      <c r="H15" s="13">
        <f t="shared" si="13"/>
        <v>117173.22000000002</v>
      </c>
      <c r="I15" s="13">
        <f t="shared" si="13"/>
        <v>118536.78</v>
      </c>
      <c r="J15" s="13">
        <f t="shared" si="13"/>
        <v>118334.5</v>
      </c>
      <c r="K15" s="13">
        <f t="shared" si="13"/>
        <v>109964.54000000001</v>
      </c>
      <c r="L15" s="13">
        <f t="shared" si="13"/>
        <v>132151.4</v>
      </c>
      <c r="M15" s="13">
        <f t="shared" si="13"/>
        <v>133218.32</v>
      </c>
      <c r="N15" s="13">
        <f>SUM(B15:M15)</f>
        <v>1415325.5899999999</v>
      </c>
    </row>
    <row r="16" spans="1:18" ht="24" customHeight="1" thickBot="1" x14ac:dyDescent="0.3">
      <c r="A16" s="4" t="s">
        <v>27</v>
      </c>
      <c r="B16" s="11">
        <v>81339.570000000007</v>
      </c>
      <c r="C16" s="11">
        <f>81189.97+0.01</f>
        <v>81189.98</v>
      </c>
      <c r="D16" s="11">
        <v>83455.259999999995</v>
      </c>
      <c r="E16" s="11">
        <v>68003.63</v>
      </c>
      <c r="F16" s="11">
        <f>80882.04-257.49</f>
        <v>80624.549999999988</v>
      </c>
      <c r="G16" s="11">
        <v>85173.89</v>
      </c>
      <c r="H16" s="11">
        <v>78185.740000000005</v>
      </c>
      <c r="I16" s="11">
        <v>82842.39</v>
      </c>
      <c r="J16" s="11">
        <v>87065.919999999998</v>
      </c>
      <c r="K16" s="11">
        <v>78829.64</v>
      </c>
      <c r="L16" s="11">
        <f>96786.96+5.79</f>
        <v>96792.75</v>
      </c>
      <c r="M16" s="11">
        <v>96818.94</v>
      </c>
      <c r="N16" s="11">
        <f>SUM(B16:M16)</f>
        <v>1000322.26</v>
      </c>
    </row>
    <row r="17" spans="1:15" ht="26.25" customHeight="1" thickBot="1" x14ac:dyDescent="0.3">
      <c r="A17" s="4" t="s">
        <v>16</v>
      </c>
      <c r="B17" s="11">
        <v>6.14</v>
      </c>
      <c r="C17" s="11">
        <v>27.47</v>
      </c>
      <c r="D17" s="11">
        <v>10.15</v>
      </c>
      <c r="E17" s="11">
        <v>8.2899999999999991</v>
      </c>
      <c r="F17" s="11">
        <v>36.11</v>
      </c>
      <c r="G17" s="11">
        <v>6.04</v>
      </c>
      <c r="H17" s="11">
        <v>18.82</v>
      </c>
      <c r="I17" s="11">
        <v>17.420000000000002</v>
      </c>
      <c r="J17" s="11">
        <v>11.26</v>
      </c>
      <c r="K17" s="11">
        <v>23.6</v>
      </c>
      <c r="L17" s="11">
        <v>20.56</v>
      </c>
      <c r="M17" s="11">
        <v>167.26</v>
      </c>
      <c r="N17" s="11">
        <f t="shared" ref="N17:N21" si="14">SUM(B17:M17)</f>
        <v>353.12</v>
      </c>
    </row>
    <row r="18" spans="1:15" ht="26.25" customHeight="1" thickBot="1" x14ac:dyDescent="0.3">
      <c r="A18" s="4" t="s">
        <v>17</v>
      </c>
      <c r="B18" s="11">
        <v>341.14</v>
      </c>
      <c r="C18" s="11">
        <v>348.48</v>
      </c>
      <c r="D18" s="11">
        <v>354.44</v>
      </c>
      <c r="E18" s="11">
        <v>287.83999999999997</v>
      </c>
      <c r="F18" s="11">
        <v>339.88</v>
      </c>
      <c r="G18" s="11">
        <v>361.53</v>
      </c>
      <c r="H18" s="11">
        <v>330.74</v>
      </c>
      <c r="I18" s="11">
        <v>350.5</v>
      </c>
      <c r="J18" s="11">
        <v>380.89</v>
      </c>
      <c r="K18" s="11">
        <v>345.89</v>
      </c>
      <c r="L18" s="11">
        <v>309.89</v>
      </c>
      <c r="M18" s="11">
        <v>319.45999999999998</v>
      </c>
      <c r="N18" s="11">
        <f t="shared" si="14"/>
        <v>4070.6799999999994</v>
      </c>
    </row>
    <row r="19" spans="1:15" ht="24" customHeight="1" thickBot="1" x14ac:dyDescent="0.3">
      <c r="A19" s="4" t="s">
        <v>18</v>
      </c>
      <c r="B19" s="11">
        <v>283.42</v>
      </c>
      <c r="C19" s="11">
        <v>2409.46</v>
      </c>
      <c r="D19" s="11">
        <v>7000.81</v>
      </c>
      <c r="E19" s="11">
        <v>5656.53</v>
      </c>
      <c r="F19" s="11">
        <v>3102.98</v>
      </c>
      <c r="G19" s="11">
        <v>2075.29</v>
      </c>
      <c r="H19" s="11">
        <v>8837.2800000000007</v>
      </c>
      <c r="I19" s="11">
        <v>4856.6899999999996</v>
      </c>
      <c r="J19" s="11">
        <v>659.88</v>
      </c>
      <c r="K19" s="11">
        <v>240.85</v>
      </c>
      <c r="L19" s="11">
        <v>1672.56</v>
      </c>
      <c r="M19" s="11">
        <v>6281.72</v>
      </c>
      <c r="N19" s="11">
        <f t="shared" si="14"/>
        <v>43077.47</v>
      </c>
    </row>
    <row r="20" spans="1:15" ht="24" customHeight="1" thickBot="1" x14ac:dyDescent="0.3">
      <c r="A20" s="4" t="s">
        <v>26</v>
      </c>
      <c r="B20" s="11">
        <v>467.96</v>
      </c>
      <c r="C20" s="11">
        <v>476.85</v>
      </c>
      <c r="D20" s="11">
        <v>485.96</v>
      </c>
      <c r="E20" s="11">
        <v>395.14</v>
      </c>
      <c r="F20" s="11">
        <v>461.54</v>
      </c>
      <c r="G20" s="11">
        <v>496.22</v>
      </c>
      <c r="H20" s="11">
        <v>452.66</v>
      </c>
      <c r="I20" s="11">
        <v>480.01</v>
      </c>
      <c r="J20" s="11">
        <v>505.81</v>
      </c>
      <c r="K20" s="11">
        <v>457.13</v>
      </c>
      <c r="L20" s="11">
        <v>561.05999999999995</v>
      </c>
      <c r="M20" s="11">
        <v>571.02</v>
      </c>
      <c r="N20" s="11">
        <f t="shared" si="14"/>
        <v>5811.3600000000006</v>
      </c>
    </row>
    <row r="21" spans="1:15" ht="24" customHeight="1" thickBot="1" x14ac:dyDescent="0.3">
      <c r="A21" s="4" t="s">
        <v>43</v>
      </c>
      <c r="B21" s="11">
        <v>5672.02</v>
      </c>
      <c r="C21" s="11">
        <v>5822.48</v>
      </c>
      <c r="D21" s="11">
        <v>8653.65</v>
      </c>
      <c r="E21" s="11">
        <v>4800.87</v>
      </c>
      <c r="F21" s="11">
        <v>5357.46</v>
      </c>
      <c r="G21" s="11">
        <v>6113.8</v>
      </c>
      <c r="H21" s="11">
        <v>5747.98</v>
      </c>
      <c r="I21" s="11">
        <v>5939.77</v>
      </c>
      <c r="J21" s="11">
        <v>6110.74</v>
      </c>
      <c r="K21" s="11">
        <v>6467.43</v>
      </c>
      <c r="L21" s="11">
        <v>6494.58</v>
      </c>
      <c r="M21" s="11">
        <v>5009.92</v>
      </c>
      <c r="N21" s="11">
        <f t="shared" si="14"/>
        <v>72190.7</v>
      </c>
    </row>
    <row r="22" spans="1:15" ht="21" customHeight="1" thickBot="1" x14ac:dyDescent="0.3">
      <c r="A22" s="4" t="s">
        <v>14</v>
      </c>
      <c r="B22" s="14">
        <v>23600</v>
      </c>
      <c r="C22" s="14">
        <v>25850</v>
      </c>
      <c r="D22" s="14">
        <v>23600</v>
      </c>
      <c r="E22" s="14">
        <v>23600</v>
      </c>
      <c r="F22" s="14">
        <v>23600</v>
      </c>
      <c r="G22" s="14">
        <v>24050</v>
      </c>
      <c r="H22" s="11">
        <v>23600</v>
      </c>
      <c r="I22" s="11">
        <v>24050</v>
      </c>
      <c r="J22" s="11">
        <v>23600</v>
      </c>
      <c r="K22" s="11">
        <v>23600</v>
      </c>
      <c r="L22" s="11">
        <v>26300</v>
      </c>
      <c r="M22" s="11">
        <v>24050</v>
      </c>
      <c r="N22" s="11">
        <f>SUM(B22:M22)</f>
        <v>289500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3940.6*0.55</f>
        <v>2167.33</v>
      </c>
      <c r="C24" s="11">
        <f t="shared" ref="C24:K24" si="15">3940.6*0.55</f>
        <v>2167.33</v>
      </c>
      <c r="D24" s="11">
        <f t="shared" si="15"/>
        <v>2167.33</v>
      </c>
      <c r="E24" s="11">
        <f t="shared" si="15"/>
        <v>2167.33</v>
      </c>
      <c r="F24" s="11">
        <f t="shared" si="15"/>
        <v>2167.33</v>
      </c>
      <c r="G24" s="11">
        <f t="shared" si="15"/>
        <v>2167.33</v>
      </c>
      <c r="H24" s="11">
        <f t="shared" si="15"/>
        <v>2167.33</v>
      </c>
      <c r="I24" s="11">
        <f t="shared" si="15"/>
        <v>2167.33</v>
      </c>
      <c r="J24" s="11">
        <f t="shared" si="15"/>
        <v>2167.33</v>
      </c>
      <c r="K24" s="11">
        <f t="shared" si="15"/>
        <v>2167.33</v>
      </c>
      <c r="L24" s="11">
        <f>3940.6*0.6</f>
        <v>2364.3599999999997</v>
      </c>
      <c r="M24" s="11">
        <f>3940.6*0.6</f>
        <v>2364.3599999999997</v>
      </c>
      <c r="N24" s="11">
        <f t="shared" ref="N24:N38" si="16">SUM(B24:M24)</f>
        <v>26402.020000000004</v>
      </c>
    </row>
    <row r="25" spans="1:15" ht="22.5" customHeight="1" thickBot="1" x14ac:dyDescent="0.3">
      <c r="A25" s="4" t="s">
        <v>2</v>
      </c>
      <c r="B25" s="11">
        <f>3940.6*0.17</f>
        <v>669.90200000000004</v>
      </c>
      <c r="C25" s="11">
        <f t="shared" ref="C25:M25" si="17">3940.6*0.17</f>
        <v>669.90200000000004</v>
      </c>
      <c r="D25" s="11">
        <f t="shared" si="17"/>
        <v>669.90200000000004</v>
      </c>
      <c r="E25" s="11">
        <f t="shared" si="17"/>
        <v>669.90200000000004</v>
      </c>
      <c r="F25" s="11">
        <f t="shared" si="17"/>
        <v>669.90200000000004</v>
      </c>
      <c r="G25" s="11">
        <f t="shared" si="17"/>
        <v>669.90200000000004</v>
      </c>
      <c r="H25" s="11">
        <f t="shared" si="17"/>
        <v>669.90200000000004</v>
      </c>
      <c r="I25" s="11">
        <f t="shared" si="17"/>
        <v>669.90200000000004</v>
      </c>
      <c r="J25" s="11">
        <f t="shared" si="17"/>
        <v>669.90200000000004</v>
      </c>
      <c r="K25" s="11">
        <f t="shared" si="17"/>
        <v>669.90200000000004</v>
      </c>
      <c r="L25" s="11">
        <f t="shared" si="17"/>
        <v>669.90200000000004</v>
      </c>
      <c r="M25" s="11">
        <f t="shared" si="17"/>
        <v>669.90200000000004</v>
      </c>
      <c r="N25" s="11">
        <f t="shared" si="16"/>
        <v>8038.8240000000005</v>
      </c>
    </row>
    <row r="26" spans="1:15" ht="21" customHeight="1" thickBot="1" x14ac:dyDescent="0.3">
      <c r="A26" s="4" t="s">
        <v>3</v>
      </c>
      <c r="B26" s="11">
        <f>91181.69*2.3%</f>
        <v>2097.1788700000002</v>
      </c>
      <c r="C26" s="11">
        <f>96418.96*2.3%</f>
        <v>2217.6360800000002</v>
      </c>
      <c r="D26" s="11">
        <f>95549.09*2.3%</f>
        <v>2197.62907</v>
      </c>
      <c r="E26" s="11">
        <f>91600.19*2.3%</f>
        <v>2106.8043699999998</v>
      </c>
      <c r="F26" s="11">
        <f>90282.61*2.3%</f>
        <v>2076.5000300000002</v>
      </c>
      <c r="G26" s="11">
        <f>98786*2.3%</f>
        <v>2272.078</v>
      </c>
      <c r="H26" s="11">
        <f>93226.01*2.3%</f>
        <v>2144.19823</v>
      </c>
      <c r="I26" s="11">
        <f>88780.35*2.3%</f>
        <v>2041.9480500000002</v>
      </c>
      <c r="J26" s="11">
        <f>88780.35*2.3%</f>
        <v>2041.9480500000002</v>
      </c>
      <c r="K26" s="11">
        <f>89730.64*2.3%</f>
        <v>2063.8047200000001</v>
      </c>
      <c r="L26" s="11">
        <f>94325.76*2.3%</f>
        <v>2169.4924799999999</v>
      </c>
      <c r="M26" s="11">
        <f>94351.91*2.3%</f>
        <v>2170.09393</v>
      </c>
      <c r="N26" s="11">
        <f t="shared" si="16"/>
        <v>25599.311879999997</v>
      </c>
    </row>
    <row r="27" spans="1:15" ht="23.25" customHeight="1" thickBot="1" x14ac:dyDescent="0.3">
      <c r="A27" s="4" t="s">
        <v>4</v>
      </c>
      <c r="B27" s="11">
        <f>88110.25*3%</f>
        <v>2643.3074999999999</v>
      </c>
      <c r="C27" s="11">
        <f>90274.72*3%</f>
        <v>2708.2415999999998</v>
      </c>
      <c r="D27" s="11">
        <f>99960.27*3%</f>
        <v>2998.8081000000002</v>
      </c>
      <c r="E27" s="11">
        <f>79152.3*3%</f>
        <v>2374.569</v>
      </c>
      <c r="F27" s="11">
        <f>89922.52*3%</f>
        <v>2697.6756</v>
      </c>
      <c r="G27" s="11">
        <f>94226.77*3%</f>
        <v>2826.8031000000001</v>
      </c>
      <c r="H27" s="11">
        <f>93573.22*3%</f>
        <v>2807.1965999999998</v>
      </c>
      <c r="I27" s="11">
        <f>94486.78*3%</f>
        <v>2834.6034</v>
      </c>
      <c r="J27" s="11">
        <f>94734.5*3%</f>
        <v>2842.0349999999999</v>
      </c>
      <c r="K27" s="11">
        <f>86364.54*3%</f>
        <v>2590.9361999999996</v>
      </c>
      <c r="L27" s="11">
        <f>105851.4*3%</f>
        <v>3175.5419999999999</v>
      </c>
      <c r="M27" s="11">
        <f>109168.32*3%</f>
        <v>3275.0496000000003</v>
      </c>
      <c r="N27" s="11">
        <f t="shared" si="16"/>
        <v>33774.767700000004</v>
      </c>
    </row>
    <row r="28" spans="1:15" ht="23.25" customHeight="1" thickBot="1" x14ac:dyDescent="0.3">
      <c r="A28" s="4" t="s">
        <v>9</v>
      </c>
      <c r="B28" s="20">
        <f>3940.6*7.4</f>
        <v>29160.440000000002</v>
      </c>
      <c r="C28" s="20">
        <f t="shared" ref="C28:F28" si="18">3940.6*7.4</f>
        <v>29160.440000000002</v>
      </c>
      <c r="D28" s="20">
        <f t="shared" si="18"/>
        <v>29160.440000000002</v>
      </c>
      <c r="E28" s="20">
        <f t="shared" si="18"/>
        <v>29160.440000000002</v>
      </c>
      <c r="F28" s="20">
        <f t="shared" si="18"/>
        <v>29160.440000000002</v>
      </c>
      <c r="G28" s="20">
        <f>3940.6*7.4</f>
        <v>29160.440000000002</v>
      </c>
      <c r="H28" s="20">
        <f>3940.6*8.5</f>
        <v>33495.1</v>
      </c>
      <c r="I28" s="20">
        <f t="shared" ref="I28:M28" si="19">3940.6*8.5</f>
        <v>33495.1</v>
      </c>
      <c r="J28" s="20">
        <f t="shared" si="19"/>
        <v>33495.1</v>
      </c>
      <c r="K28" s="20">
        <f t="shared" si="19"/>
        <v>33495.1</v>
      </c>
      <c r="L28" s="20">
        <f t="shared" si="19"/>
        <v>33495.1</v>
      </c>
      <c r="M28" s="20">
        <f t="shared" si="19"/>
        <v>33495.1</v>
      </c>
      <c r="N28" s="11">
        <f t="shared" si="16"/>
        <v>375933.23999999993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6"/>
        <v>0</v>
      </c>
    </row>
    <row r="30" spans="1:15" ht="26.25" customHeight="1" thickBot="1" x14ac:dyDescent="0.3">
      <c r="A30" s="4" t="s">
        <v>20</v>
      </c>
      <c r="B30" s="11">
        <v>347.74</v>
      </c>
      <c r="C30" s="11">
        <v>347.74</v>
      </c>
      <c r="D30" s="11">
        <v>347.74</v>
      </c>
      <c r="E30" s="11">
        <v>347.74</v>
      </c>
      <c r="F30" s="11">
        <v>347.74</v>
      </c>
      <c r="G30" s="11">
        <v>347.74</v>
      </c>
      <c r="H30" s="11">
        <v>360.95</v>
      </c>
      <c r="I30" s="11">
        <v>360.95</v>
      </c>
      <c r="J30" s="11">
        <v>360.95</v>
      </c>
      <c r="K30" s="11">
        <v>360.95</v>
      </c>
      <c r="L30" s="11">
        <v>360.95</v>
      </c>
      <c r="M30" s="11">
        <v>488.76</v>
      </c>
      <c r="N30" s="11">
        <f t="shared" si="16"/>
        <v>4379.9499999999989</v>
      </c>
    </row>
    <row r="31" spans="1:15" ht="26.25" customHeight="1" thickBot="1" x14ac:dyDescent="0.3">
      <c r="A31" s="4" t="s">
        <v>21</v>
      </c>
      <c r="B31" s="11">
        <v>7651.95</v>
      </c>
      <c r="C31" s="11">
        <v>6782.16</v>
      </c>
      <c r="D31" s="11">
        <v>2833.24</v>
      </c>
      <c r="E31" s="11">
        <v>1515.71</v>
      </c>
      <c r="F31" s="11">
        <v>10019.1</v>
      </c>
      <c r="G31" s="11">
        <v>4459.05</v>
      </c>
      <c r="H31" s="11">
        <v>0</v>
      </c>
      <c r="I31" s="11">
        <v>0</v>
      </c>
      <c r="J31" s="11">
        <v>1070.6099999999999</v>
      </c>
      <c r="K31" s="11">
        <v>5772.15</v>
      </c>
      <c r="L31" s="11">
        <v>5646.42</v>
      </c>
      <c r="M31" s="11">
        <v>6245.75</v>
      </c>
      <c r="N31" s="11">
        <f t="shared" si="16"/>
        <v>51996.14</v>
      </c>
    </row>
    <row r="32" spans="1:15" ht="26.25" customHeight="1" thickBot="1" x14ac:dyDescent="0.3">
      <c r="A32" s="4" t="s">
        <v>26</v>
      </c>
      <c r="B32" s="11">
        <v>476.8</v>
      </c>
      <c r="C32" s="11">
        <v>476.8</v>
      </c>
      <c r="D32" s="11">
        <v>476.8</v>
      </c>
      <c r="E32" s="11">
        <v>476.8</v>
      </c>
      <c r="F32" s="11">
        <v>476.8</v>
      </c>
      <c r="G32" s="11">
        <v>476.8</v>
      </c>
      <c r="H32" s="11">
        <v>476.8</v>
      </c>
      <c r="I32" s="11">
        <v>476.8</v>
      </c>
      <c r="J32" s="11">
        <v>476.8</v>
      </c>
      <c r="K32" s="11">
        <v>476.8</v>
      </c>
      <c r="L32" s="11">
        <v>476.8</v>
      </c>
      <c r="M32" s="11">
        <v>628.73</v>
      </c>
      <c r="N32" s="11">
        <f t="shared" si="16"/>
        <v>5873.5300000000007</v>
      </c>
    </row>
    <row r="33" spans="1:14" ht="22.5" customHeight="1" thickBot="1" x14ac:dyDescent="0.3">
      <c r="A33" s="4" t="s">
        <v>6</v>
      </c>
      <c r="B33" s="11">
        <f>3940.6*3.13+4640</f>
        <v>16974.078000000001</v>
      </c>
      <c r="C33" s="11">
        <f t="shared" ref="C33:M33" si="20">3940.6*3.13+4640</f>
        <v>16974.078000000001</v>
      </c>
      <c r="D33" s="11">
        <f t="shared" si="20"/>
        <v>16974.078000000001</v>
      </c>
      <c r="E33" s="11">
        <f t="shared" si="20"/>
        <v>16974.078000000001</v>
      </c>
      <c r="F33" s="11">
        <f t="shared" si="20"/>
        <v>16974.078000000001</v>
      </c>
      <c r="G33" s="11">
        <f t="shared" si="20"/>
        <v>16974.078000000001</v>
      </c>
      <c r="H33" s="11">
        <f t="shared" si="20"/>
        <v>16974.078000000001</v>
      </c>
      <c r="I33" s="11">
        <f t="shared" si="20"/>
        <v>16974.078000000001</v>
      </c>
      <c r="J33" s="11">
        <f t="shared" si="20"/>
        <v>16974.078000000001</v>
      </c>
      <c r="K33" s="11">
        <f t="shared" si="20"/>
        <v>16974.078000000001</v>
      </c>
      <c r="L33" s="11">
        <f t="shared" si="20"/>
        <v>16974.078000000001</v>
      </c>
      <c r="M33" s="11">
        <f t="shared" si="20"/>
        <v>16974.078000000001</v>
      </c>
      <c r="N33" s="11">
        <f t="shared" si="16"/>
        <v>203688.93600000007</v>
      </c>
    </row>
    <row r="34" spans="1:14" ht="19.8" customHeight="1" thickBot="1" x14ac:dyDescent="0.3">
      <c r="A34" s="4" t="s">
        <v>28</v>
      </c>
      <c r="B34" s="20">
        <f>3165+3165</f>
        <v>6330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3615*2</f>
        <v>7230</v>
      </c>
      <c r="L34" s="11">
        <v>0</v>
      </c>
      <c r="M34" s="11">
        <v>0</v>
      </c>
      <c r="N34" s="11">
        <f t="shared" si="16"/>
        <v>13560</v>
      </c>
    </row>
    <row r="35" spans="1:14" ht="24.75" customHeight="1" thickBot="1" x14ac:dyDescent="0.3">
      <c r="A35" s="4" t="s">
        <v>25</v>
      </c>
      <c r="B35" s="11">
        <v>13169.28</v>
      </c>
      <c r="C35" s="11">
        <v>13169.28</v>
      </c>
      <c r="D35" s="11">
        <v>13169.28</v>
      </c>
      <c r="E35" s="11">
        <v>13169.28</v>
      </c>
      <c r="F35" s="11">
        <v>13169.28</v>
      </c>
      <c r="G35" s="11">
        <v>13169.28</v>
      </c>
      <c r="H35" s="11">
        <v>13169.28</v>
      </c>
      <c r="I35" s="11">
        <v>13169.28</v>
      </c>
      <c r="J35" s="11">
        <v>13169.28</v>
      </c>
      <c r="K35" s="11">
        <f>6584.64*2</f>
        <v>13169.28</v>
      </c>
      <c r="L35" s="11">
        <f>6584.64*2</f>
        <v>13169.28</v>
      </c>
      <c r="M35" s="11">
        <v>13169.28</v>
      </c>
      <c r="N35" s="11">
        <f t="shared" si="16"/>
        <v>158031.36000000002</v>
      </c>
    </row>
    <row r="36" spans="1:14" ht="21.75" customHeight="1" thickBot="1" x14ac:dyDescent="0.3">
      <c r="A36" s="4" t="s">
        <v>43</v>
      </c>
      <c r="B36" s="11">
        <v>5520</v>
      </c>
      <c r="C36" s="11">
        <v>5515</v>
      </c>
      <c r="D36" s="11">
        <v>8120</v>
      </c>
      <c r="E36" s="11">
        <v>4470</v>
      </c>
      <c r="F36" s="11">
        <v>5220</v>
      </c>
      <c r="G36" s="11">
        <v>5565</v>
      </c>
      <c r="H36" s="11">
        <v>5545</v>
      </c>
      <c r="I36" s="11">
        <v>5525</v>
      </c>
      <c r="J36" s="11">
        <v>5485</v>
      </c>
      <c r="K36" s="11">
        <v>6030</v>
      </c>
      <c r="L36" s="11">
        <v>6700</v>
      </c>
      <c r="M36" s="11">
        <v>4670</v>
      </c>
      <c r="N36" s="11">
        <f t="shared" si="16"/>
        <v>68365</v>
      </c>
    </row>
    <row r="37" spans="1:14" ht="24.75" customHeight="1" thickBot="1" x14ac:dyDescent="0.3">
      <c r="A37" s="4" t="s">
        <v>24</v>
      </c>
      <c r="B37" s="11">
        <f>1140</f>
        <v>1140</v>
      </c>
      <c r="C37" s="11">
        <f>1140</f>
        <v>1140</v>
      </c>
      <c r="D37" s="11">
        <f>1140</f>
        <v>1140</v>
      </c>
      <c r="E37" s="11">
        <f>1140</f>
        <v>1140</v>
      </c>
      <c r="F37" s="11">
        <f>1140</f>
        <v>1140</v>
      </c>
      <c r="G37" s="11">
        <v>900</v>
      </c>
      <c r="H37" s="11">
        <v>900</v>
      </c>
      <c r="I37" s="11">
        <v>900</v>
      </c>
      <c r="J37" s="11">
        <v>900</v>
      </c>
      <c r="K37" s="11">
        <f>900</f>
        <v>900</v>
      </c>
      <c r="L37" s="11">
        <f>900</f>
        <v>900</v>
      </c>
      <c r="M37" s="11">
        <f>900</f>
        <v>900</v>
      </c>
      <c r="N37" s="11">
        <f t="shared" si="16"/>
        <v>12000</v>
      </c>
    </row>
    <row r="38" spans="1:14" ht="24" customHeight="1" thickBot="1" x14ac:dyDescent="0.3">
      <c r="A38" s="4" t="s">
        <v>10</v>
      </c>
      <c r="B38" s="11">
        <f>1212.2</f>
        <v>1212.2</v>
      </c>
      <c r="C38" s="11">
        <f>1791.2+255</f>
        <v>2046.2</v>
      </c>
      <c r="D38" s="11">
        <f>643.6</f>
        <v>643.6</v>
      </c>
      <c r="E38" s="11">
        <f>1602.1</f>
        <v>1602.1</v>
      </c>
      <c r="F38" s="11">
        <v>0</v>
      </c>
      <c r="G38" s="11">
        <v>0</v>
      </c>
      <c r="H38" s="11">
        <v>0</v>
      </c>
      <c r="I38" s="11">
        <f>1663.9+3203.8</f>
        <v>4867.7000000000007</v>
      </c>
      <c r="J38" s="11">
        <f>71374.51+709.9+1123.9+657.8</f>
        <v>73866.109999999986</v>
      </c>
      <c r="K38" s="11">
        <f>4463.9+269.3</f>
        <v>4733.2</v>
      </c>
      <c r="L38" s="11">
        <f>313.1+3300</f>
        <v>3613.1</v>
      </c>
      <c r="M38" s="11">
        <f>1002.7+546.5+190045+341.4</f>
        <v>191935.6</v>
      </c>
      <c r="N38" s="11">
        <f t="shared" si="16"/>
        <v>284519.81</v>
      </c>
    </row>
    <row r="39" spans="1:14" ht="22.5" customHeight="1" thickBot="1" x14ac:dyDescent="0.3">
      <c r="A39" s="9" t="s">
        <v>22</v>
      </c>
      <c r="B39" s="10">
        <f t="shared" ref="B39:M39" si="21">SUM(B24:B38)</f>
        <v>89560.20637</v>
      </c>
      <c r="C39" s="10">
        <f t="shared" si="21"/>
        <v>83374.807680000013</v>
      </c>
      <c r="D39" s="10">
        <f t="shared" si="21"/>
        <v>80898.847170000008</v>
      </c>
      <c r="E39" s="10">
        <f t="shared" si="21"/>
        <v>76174.753370000006</v>
      </c>
      <c r="F39" s="10">
        <f t="shared" si="21"/>
        <v>84118.845630000011</v>
      </c>
      <c r="G39" s="10">
        <f t="shared" si="21"/>
        <v>78988.501100000009</v>
      </c>
      <c r="H39" s="10">
        <f t="shared" si="21"/>
        <v>78709.834830000007</v>
      </c>
      <c r="I39" s="10">
        <f t="shared" si="21"/>
        <v>83482.691449999998</v>
      </c>
      <c r="J39" s="10">
        <f t="shared" si="21"/>
        <v>153519.14304999998</v>
      </c>
      <c r="K39" s="10">
        <f t="shared" si="21"/>
        <v>96633.530920000005</v>
      </c>
      <c r="L39" s="10">
        <f t="shared" si="21"/>
        <v>89715.024480000007</v>
      </c>
      <c r="M39" s="10">
        <f t="shared" si="21"/>
        <v>276986.70353</v>
      </c>
      <c r="N39" s="10">
        <f>SUM(B39:M39)</f>
        <v>1272162.8895800002</v>
      </c>
    </row>
    <row r="40" spans="1:14" ht="23.25" customHeight="1" thickBot="1" x14ac:dyDescent="0.3">
      <c r="A40" s="4" t="s">
        <v>5</v>
      </c>
      <c r="B40" s="18">
        <f t="shared" ref="B40:N40" si="22">B15-B39</f>
        <v>22150.043630000015</v>
      </c>
      <c r="C40" s="18">
        <f t="shared" si="22"/>
        <v>32749.912319999989</v>
      </c>
      <c r="D40" s="18">
        <f t="shared" si="22"/>
        <v>42661.422829999981</v>
      </c>
      <c r="E40" s="18">
        <f t="shared" si="22"/>
        <v>26577.546629999983</v>
      </c>
      <c r="F40" s="18">
        <f t="shared" si="22"/>
        <v>29403.674369999979</v>
      </c>
      <c r="G40" s="18">
        <f t="shared" si="22"/>
        <v>39288.268899999981</v>
      </c>
      <c r="H40" s="18">
        <f t="shared" si="22"/>
        <v>38463.385170000009</v>
      </c>
      <c r="I40" s="18">
        <f t="shared" si="22"/>
        <v>35054.08855</v>
      </c>
      <c r="J40" s="18">
        <f t="shared" si="22"/>
        <v>-35184.643049999984</v>
      </c>
      <c r="K40" s="18">
        <f t="shared" si="22"/>
        <v>13331.009080000003</v>
      </c>
      <c r="L40" s="18">
        <f t="shared" si="22"/>
        <v>42436.375519999987</v>
      </c>
      <c r="M40" s="18">
        <f t="shared" si="22"/>
        <v>-143768.38352999999</v>
      </c>
      <c r="N40" s="11">
        <f t="shared" si="22"/>
        <v>143162.70041999966</v>
      </c>
    </row>
    <row r="41" spans="1:14" ht="23.25" customHeight="1" thickBot="1" x14ac:dyDescent="0.3">
      <c r="A41" s="4" t="s">
        <v>7</v>
      </c>
      <c r="B41" s="14">
        <f t="shared" ref="B41:N41" si="23">B5+B40</f>
        <v>-324055.05636999995</v>
      </c>
      <c r="C41" s="14">
        <f t="shared" si="23"/>
        <v>-291305.14404999994</v>
      </c>
      <c r="D41" s="14">
        <f t="shared" si="23"/>
        <v>-248643.72121999995</v>
      </c>
      <c r="E41" s="14">
        <f t="shared" si="23"/>
        <v>-222066.17458999995</v>
      </c>
      <c r="F41" s="14">
        <f t="shared" si="23"/>
        <v>-192662.50021999999</v>
      </c>
      <c r="G41" s="14">
        <f t="shared" si="23"/>
        <v>-153374.23132000002</v>
      </c>
      <c r="H41" s="14">
        <f t="shared" si="23"/>
        <v>-114910.84615000001</v>
      </c>
      <c r="I41" s="14">
        <f t="shared" si="23"/>
        <v>-79856.757600000012</v>
      </c>
      <c r="J41" s="14">
        <f t="shared" si="23"/>
        <v>-115041.40065</v>
      </c>
      <c r="K41" s="14">
        <f t="shared" si="23"/>
        <v>-101710.39156999999</v>
      </c>
      <c r="L41" s="14">
        <f t="shared" si="23"/>
        <v>-59274.016050000006</v>
      </c>
      <c r="M41" s="14">
        <f t="shared" si="23"/>
        <v>-203042.39958</v>
      </c>
      <c r="N41" s="14">
        <f t="shared" si="23"/>
        <v>-203042.39958000032</v>
      </c>
    </row>
    <row r="42" spans="1:14" ht="27" customHeight="1" thickBot="1" x14ac:dyDescent="0.3">
      <c r="A42" s="15" t="s">
        <v>11</v>
      </c>
      <c r="B42" s="19">
        <f>B6+B15-B7</f>
        <v>-246740.81</v>
      </c>
      <c r="C42" s="19">
        <f t="shared" ref="C42:N42" si="24">C6+C15-C7</f>
        <v>-251385.05</v>
      </c>
      <c r="D42" s="19">
        <f t="shared" si="24"/>
        <v>-247723.87</v>
      </c>
      <c r="E42" s="19">
        <f t="shared" si="24"/>
        <v>-260921.76</v>
      </c>
      <c r="F42" s="19">
        <f t="shared" si="24"/>
        <v>-262031.85</v>
      </c>
      <c r="G42" s="19">
        <f t="shared" si="24"/>
        <v>-266891.08</v>
      </c>
      <c r="H42" s="19">
        <f t="shared" si="24"/>
        <v>-267293.87</v>
      </c>
      <c r="I42" s="19">
        <f t="shared" si="24"/>
        <v>-261887.43999999997</v>
      </c>
      <c r="J42" s="19">
        <f t="shared" si="24"/>
        <v>-256683.28999999995</v>
      </c>
      <c r="K42" s="19">
        <f t="shared" si="24"/>
        <v>-260799.38999999993</v>
      </c>
      <c r="L42" s="19">
        <f t="shared" si="24"/>
        <v>-247323.74999999994</v>
      </c>
      <c r="M42" s="19">
        <f t="shared" si="24"/>
        <v>-232807.33999999991</v>
      </c>
      <c r="N42" s="19">
        <f t="shared" si="24"/>
        <v>-232807.34000000008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2023-03-02T05:33:29Z</cp:lastPrinted>
  <dcterms:created xsi:type="dcterms:W3CDTF">2011-06-06T03:25:48Z</dcterms:created>
  <dcterms:modified xsi:type="dcterms:W3CDTF">2023-03-21T02:40:01Z</dcterms:modified>
</cp:coreProperties>
</file>