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6" i="1" l="1"/>
  <c r="M35" i="1" l="1"/>
  <c r="L35" i="1" l="1"/>
  <c r="K35" i="1" l="1"/>
  <c r="M27" i="1" l="1"/>
  <c r="M26" i="1"/>
  <c r="K36" i="1" l="1"/>
  <c r="L27" i="1" l="1"/>
  <c r="L26" i="1"/>
  <c r="K27" i="1" l="1"/>
  <c r="K26" i="1"/>
  <c r="K33" i="1" l="1"/>
  <c r="L33" i="1"/>
  <c r="M33" i="1"/>
  <c r="K28" i="1"/>
  <c r="L28" i="1"/>
  <c r="M28" i="1"/>
  <c r="K25" i="1"/>
  <c r="L25" i="1"/>
  <c r="M25" i="1"/>
  <c r="M24" i="1"/>
  <c r="L24" i="1"/>
  <c r="K24" i="1"/>
  <c r="J36" i="1" l="1"/>
  <c r="J29" i="1" l="1"/>
  <c r="I29" i="1"/>
  <c r="H29" i="1"/>
  <c r="I36" i="1" l="1"/>
  <c r="I28" i="1" l="1"/>
  <c r="J28" i="1"/>
  <c r="H28" i="1"/>
  <c r="J27" i="1" l="1"/>
  <c r="J26" i="1"/>
  <c r="H33" i="1"/>
  <c r="I33" i="1"/>
  <c r="J33" i="1"/>
  <c r="H25" i="1"/>
  <c r="I25" i="1"/>
  <c r="J25" i="1"/>
  <c r="H24" i="1"/>
  <c r="I24" i="1"/>
  <c r="J24" i="1"/>
  <c r="I27" i="1" l="1"/>
  <c r="I26" i="1"/>
  <c r="H27" i="1" l="1"/>
  <c r="H26" i="1"/>
  <c r="G29" i="1" l="1"/>
  <c r="F29" i="1"/>
  <c r="E29" i="1"/>
  <c r="F35" i="1" l="1"/>
  <c r="E35" i="1" l="1"/>
  <c r="G27" i="1" l="1"/>
  <c r="G26" i="1"/>
  <c r="F36" i="1" l="1"/>
  <c r="F27" i="1" l="1"/>
  <c r="F26" i="1"/>
  <c r="E36" i="1" l="1"/>
  <c r="E27" i="1" l="1"/>
  <c r="E26" i="1"/>
  <c r="E33" i="1" l="1"/>
  <c r="F33" i="1"/>
  <c r="G33" i="1"/>
  <c r="E28" i="1"/>
  <c r="F28" i="1"/>
  <c r="G28" i="1"/>
  <c r="E25" i="1"/>
  <c r="F25" i="1"/>
  <c r="G25" i="1"/>
  <c r="E24" i="1"/>
  <c r="F24" i="1"/>
  <c r="G24" i="1"/>
  <c r="D35" i="1" l="1"/>
  <c r="C35" i="1" l="1"/>
  <c r="B35" i="1" l="1"/>
  <c r="D29" i="1" l="1"/>
  <c r="C29" i="1"/>
  <c r="B29" i="1"/>
  <c r="D36" i="1" l="1"/>
  <c r="D27" i="1" l="1"/>
  <c r="D26" i="1"/>
  <c r="B36" i="1" l="1"/>
  <c r="C27" i="1" l="1"/>
  <c r="C26" i="1"/>
  <c r="B27" i="1" l="1"/>
  <c r="B26" i="1"/>
  <c r="C33" i="1" l="1"/>
  <c r="D33" i="1"/>
  <c r="C28" i="1"/>
  <c r="D28" i="1"/>
  <c r="C25" i="1"/>
  <c r="D25" i="1"/>
  <c r="C24" i="1"/>
  <c r="D24" i="1"/>
  <c r="B33" i="1"/>
  <c r="B28" i="1"/>
  <c r="B25" i="1"/>
  <c r="B24" i="1"/>
  <c r="N36" i="1" l="1"/>
  <c r="N35" i="1"/>
  <c r="N34" i="1"/>
  <c r="N33" i="1"/>
  <c r="N32" i="1"/>
  <c r="N31" i="1"/>
  <c r="N30" i="1"/>
  <c r="N29" i="1"/>
  <c r="N28" i="1"/>
  <c r="N27" i="1"/>
  <c r="N25" i="1"/>
  <c r="N24" i="1"/>
  <c r="N22" i="1"/>
  <c r="N21" i="1"/>
  <c r="N20" i="1"/>
  <c r="N19" i="1"/>
  <c r="N18" i="1"/>
  <c r="N17" i="1"/>
  <c r="N16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N13" i="1"/>
  <c r="N12" i="1"/>
  <c r="N11" i="1"/>
  <c r="N10" i="1"/>
  <c r="N9" i="1"/>
  <c r="N8" i="1"/>
  <c r="M7" i="1"/>
  <c r="L7" i="1"/>
  <c r="K7" i="1"/>
  <c r="J7" i="1"/>
  <c r="I7" i="1"/>
  <c r="H7" i="1"/>
  <c r="G7" i="1"/>
  <c r="F7" i="1"/>
  <c r="E7" i="1"/>
  <c r="D7" i="1"/>
  <c r="C7" i="1"/>
  <c r="B7" i="1"/>
  <c r="N6" i="1"/>
  <c r="N5" i="1"/>
  <c r="G37" i="1" l="1"/>
  <c r="G38" i="1" s="1"/>
  <c r="L37" i="1"/>
  <c r="L38" i="1" s="1"/>
  <c r="K37" i="1"/>
  <c r="K38" i="1" s="1"/>
  <c r="J37" i="1"/>
  <c r="J38" i="1" s="1"/>
  <c r="C37" i="1"/>
  <c r="C38" i="1" s="1"/>
  <c r="D37" i="1"/>
  <c r="D38" i="1" s="1"/>
  <c r="N15" i="1"/>
  <c r="N7" i="1"/>
  <c r="H37" i="1"/>
  <c r="H38" i="1" s="1"/>
  <c r="I37" i="1"/>
  <c r="I38" i="1" s="1"/>
  <c r="M37" i="1"/>
  <c r="M38" i="1" s="1"/>
  <c r="N26" i="1"/>
  <c r="F37" i="1"/>
  <c r="F38" i="1" s="1"/>
  <c r="B37" i="1"/>
  <c r="B38" i="1" s="1"/>
  <c r="B39" i="1" s="1"/>
  <c r="C5" i="1" s="1"/>
  <c r="B40" i="1"/>
  <c r="C6" i="1" s="1"/>
  <c r="C40" i="1" s="1"/>
  <c r="D6" i="1" s="1"/>
  <c r="D40" i="1" s="1"/>
  <c r="E6" i="1" s="1"/>
  <c r="E40" i="1" s="1"/>
  <c r="F6" i="1" s="1"/>
  <c r="F40" i="1" s="1"/>
  <c r="E37" i="1"/>
  <c r="C39" i="1" l="1"/>
  <c r="D5" i="1" s="1"/>
  <c r="D39" i="1" s="1"/>
  <c r="E5" i="1" s="1"/>
  <c r="G6" i="1"/>
  <c r="N40" i="1"/>
  <c r="N37" i="1"/>
  <c r="N38" i="1" s="1"/>
  <c r="N39" i="1" s="1"/>
  <c r="E38" i="1"/>
  <c r="G40" i="1" l="1"/>
  <c r="H6" i="1" s="1"/>
  <c r="H40" i="1" s="1"/>
  <c r="I6" i="1" s="1"/>
  <c r="I40" i="1" s="1"/>
  <c r="J6" i="1" s="1"/>
  <c r="J40" i="1" s="1"/>
  <c r="K6" i="1" s="1"/>
  <c r="K40" i="1" s="1"/>
  <c r="L6" i="1" s="1"/>
  <c r="L40" i="1" s="1"/>
  <c r="M6" i="1" s="1"/>
  <c r="M40" i="1" s="1"/>
  <c r="E39" i="1"/>
  <c r="F5" i="1" s="1"/>
  <c r="F39" i="1" s="1"/>
  <c r="G5" i="1" s="1"/>
  <c r="G39" i="1" l="1"/>
  <c r="H5" i="1" s="1"/>
  <c r="H39" i="1" s="1"/>
  <c r="I5" i="1" s="1"/>
  <c r="I39" i="1" s="1"/>
  <c r="J5" i="1" s="1"/>
  <c r="J39" i="1" s="1"/>
  <c r="K5" i="1" s="1"/>
  <c r="K39" i="1" s="1"/>
  <c r="L5" i="1" s="1"/>
  <c r="L39" i="1" s="1"/>
  <c r="M5" i="1" s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<sst xmlns="http://schemas.openxmlformats.org/spreadsheetml/2006/main" count="51" uniqueCount="43">
  <si>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</si>
  <si>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</si>
  <si>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</si>
  <si>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</si>
  <si>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</si>
  <si>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</si>
  <si>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</si>
  <si>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</si>
  <si>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</si>
  <si>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</si>
  <si>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</si>
  <si>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</si>
  <si>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</si>
  <si>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</si>
  <si>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</si>
  <si>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</si>
  <si>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</si>
  <si>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</si>
  <si>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</si>
  <si>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</si>
  <si>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</si>
  <si>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</si>
  <si>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</si>
  <si>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</si>
  <si>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</si>
  <si>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</si>
  <si>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</si>
  <si>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 xml:space="preserve">Тех.обслуживание ОДПУ 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</si>
  <si>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</si>
  <si>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</si>
  <si>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</si>
  <si>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</si>
  <si>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</si>
  <si>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</si>
  <si>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</si>
  <si>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</si>
  <si>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</si>
  <si>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</si>
  <si>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</si>
  <si>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</si>
  <si>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2022г.</t>
  </si>
  <si>
    <t xml:space="preserve">                 ОТЧЕТ по дому Приморская, 5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</si>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</sst>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sz val="10"/>
      <color rgb="FFFF0000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164" fontId="8" fillId="2" borderId="4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vertical="top" wrapText="1"/>
    </xf>
    <xf numFmtId="164" fontId="8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8" fillId="4" borderId="3" xfId="0" applyFont="1" applyFill="1" applyBorder="1" applyAlignment="1">
      <alignment vertical="top" wrapText="1"/>
    </xf>
    <xf numFmtId="164" fontId="8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164" fontId="8" fillId="0" borderId="5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zoomScale="75" workbookViewId="0">
      <selection activeCell="A31" sqref="A31"/>
    </sheetView>
  </sheetViews>
  <sheetFormatPr defaultRowHeight="13.2" x14ac:dyDescent="0.25"/>
  <cols>
    <col min="1" max="1" width="58.6640625" customWidth="1"/>
    <col min="2" max="2" width="13.77734375" customWidth="1"/>
    <col min="3" max="3" width="13.44140625" customWidth="1"/>
    <col min="4" max="4" width="13.6640625" customWidth="1"/>
    <col min="5" max="5" width="13.88671875" customWidth="1"/>
    <col min="6" max="6" width="13.33203125" customWidth="1"/>
    <col min="7" max="7" width="14" customWidth="1"/>
    <col min="8" max="8" width="13.88671875" customWidth="1"/>
    <col min="9" max="9" width="15.21875" customWidth="1"/>
    <col min="10" max="10" width="13.77734375" customWidth="1"/>
    <col min="11" max="11" width="16.5546875" customWidth="1"/>
    <col min="12" max="12" width="15.21875" customWidth="1"/>
    <col min="13" max="13" width="16.109375" customWidth="1"/>
    <col min="14" max="14" width="13.77734375" bestFit="1" customWidth="1"/>
    <col min="17" max="17" width="12.88671875" bestFit="1" customWidth="1"/>
  </cols>
  <sheetData>
    <row r="1" spans="1:18" ht="20.25" customHeight="1" x14ac:dyDescent="0.3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28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33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</row>
    <row r="5" spans="1:18" ht="23.25" customHeight="1" thickBot="1" x14ac:dyDescent="0.3">
      <c r="A5" s="8" t="s">
        <v>15</v>
      </c>
      <c r="B5" s="9">
        <v>225476.57</v>
      </c>
      <c r="C5" s="9">
        <f t="shared" ref="C5:M6" si="0">B39</f>
        <v>222913.93604</v>
      </c>
      <c r="D5" s="9">
        <f t="shared" si="0"/>
        <v>222353.14121</v>
      </c>
      <c r="E5" s="9">
        <f t="shared" si="0"/>
        <v>232929.53236000001</v>
      </c>
      <c r="F5" s="9">
        <f t="shared" si="0"/>
        <v>242243.55763000002</v>
      </c>
      <c r="G5" s="9">
        <f t="shared" si="0"/>
        <v>247658.94816000003</v>
      </c>
      <c r="H5" s="9">
        <f t="shared" si="0"/>
        <v>242024.21276000002</v>
      </c>
      <c r="I5" s="9">
        <f t="shared" si="0"/>
        <v>231359.70977000002</v>
      </c>
      <c r="J5" s="9">
        <f t="shared" si="0"/>
        <v>216394.94950000002</v>
      </c>
      <c r="K5" s="9">
        <f t="shared" si="0"/>
        <v>215486.45122000002</v>
      </c>
      <c r="L5" s="9">
        <f t="shared" si="0"/>
        <v>230080.15174</v>
      </c>
      <c r="M5" s="9">
        <f t="shared" si="0"/>
        <v>235689.07855999999</v>
      </c>
      <c r="N5" s="9">
        <f>B5</f>
        <v>225476.57</v>
      </c>
    </row>
    <row r="6" spans="1:18" ht="21" customHeight="1" thickBot="1" x14ac:dyDescent="0.3">
      <c r="A6" s="8" t="s">
        <v>13</v>
      </c>
      <c r="B6" s="9">
        <v>-88539.38</v>
      </c>
      <c r="C6" s="9">
        <f>B40</f>
        <v>-92378.450000000012</v>
      </c>
      <c r="D6" s="9">
        <f>C40</f>
        <v>-101204.72</v>
      </c>
      <c r="E6" s="9">
        <f>D40</f>
        <v>-93748.110000000015</v>
      </c>
      <c r="F6" s="9">
        <f>E40</f>
        <v>-88908.6</v>
      </c>
      <c r="G6" s="9">
        <f>F40</f>
        <v>-87057.32</v>
      </c>
      <c r="H6" s="9">
        <f t="shared" si="0"/>
        <v>-93597.72</v>
      </c>
      <c r="I6" s="9">
        <f t="shared" si="0"/>
        <v>-97984.63</v>
      </c>
      <c r="J6" s="9">
        <f t="shared" si="0"/>
        <v>-115994.68</v>
      </c>
      <c r="K6" s="9">
        <f t="shared" ref="K6" si="1">J40</f>
        <v>-116852.76</v>
      </c>
      <c r="L6" s="9">
        <f t="shared" ref="L6" si="2">K40</f>
        <v>-120527.27000000002</v>
      </c>
      <c r="M6" s="9">
        <f t="shared" ref="M6" si="3">L40</f>
        <v>-116157.50000000001</v>
      </c>
      <c r="N6" s="9">
        <f>B6</f>
        <v>-88539.38</v>
      </c>
    </row>
    <row r="7" spans="1:18" ht="20.25" customHeight="1" thickBot="1" x14ac:dyDescent="0.3">
      <c r="A7" s="10" t="s">
        <v>12</v>
      </c>
      <c r="B7" s="11">
        <f>SUM(B8:B14)</f>
        <v>36499.020000000004</v>
      </c>
      <c r="C7" s="11">
        <f>SUM(C8:C14)</f>
        <v>39494.810000000005</v>
      </c>
      <c r="D7" s="11">
        <f>SUM(D8:D14)</f>
        <v>37208.350000000006</v>
      </c>
      <c r="E7" s="11">
        <f t="shared" ref="E7:M7" si="4">SUM(E8:E14)</f>
        <v>37865.310000000005</v>
      </c>
      <c r="F7" s="11">
        <f t="shared" si="4"/>
        <v>38001.19</v>
      </c>
      <c r="G7" s="11">
        <f t="shared" si="4"/>
        <v>36917.1</v>
      </c>
      <c r="H7" s="11">
        <f t="shared" si="4"/>
        <v>42801.93</v>
      </c>
      <c r="I7" s="11">
        <f t="shared" si="4"/>
        <v>51833.09</v>
      </c>
      <c r="J7" s="11">
        <f t="shared" si="4"/>
        <v>49131.56</v>
      </c>
      <c r="K7" s="11">
        <f t="shared" si="4"/>
        <v>51261.26</v>
      </c>
      <c r="L7" s="11">
        <f t="shared" si="4"/>
        <v>35376.36</v>
      </c>
      <c r="M7" s="11">
        <f t="shared" si="4"/>
        <v>37833.56</v>
      </c>
      <c r="N7" s="11">
        <f>SUM(B7:M7)</f>
        <v>494223.54000000004</v>
      </c>
    </row>
    <row r="8" spans="1:18" ht="24.75" customHeight="1" thickBot="1" x14ac:dyDescent="0.3">
      <c r="A8" s="4" t="s">
        <v>25</v>
      </c>
      <c r="B8" s="12">
        <v>30315.48</v>
      </c>
      <c r="C8" s="12">
        <v>30315.48</v>
      </c>
      <c r="D8" s="12">
        <v>30315.48</v>
      </c>
      <c r="E8" s="12">
        <v>30315.48</v>
      </c>
      <c r="F8" s="12">
        <v>30315.48</v>
      </c>
      <c r="G8" s="12">
        <v>30315.48</v>
      </c>
      <c r="H8" s="12">
        <v>30315.48</v>
      </c>
      <c r="I8" s="12">
        <v>30315.48</v>
      </c>
      <c r="J8" s="12">
        <v>30315.48</v>
      </c>
      <c r="K8" s="12">
        <v>30315.48</v>
      </c>
      <c r="L8" s="12">
        <v>30315.48</v>
      </c>
      <c r="M8" s="12">
        <v>30315.48</v>
      </c>
      <c r="N8" s="12">
        <f>SUM(B8:M8)</f>
        <v>363785.75999999995</v>
      </c>
    </row>
    <row r="9" spans="1:18" ht="24.75" customHeight="1" thickBot="1" x14ac:dyDescent="0.3">
      <c r="A9" s="4" t="s">
        <v>16</v>
      </c>
      <c r="B9" s="12">
        <v>0</v>
      </c>
      <c r="C9" s="12">
        <v>1035.97</v>
      </c>
      <c r="D9" s="12">
        <v>1035.97</v>
      </c>
      <c r="E9" s="12">
        <v>1035.97</v>
      </c>
      <c r="F9" s="12">
        <v>1028.74</v>
      </c>
      <c r="G9" s="12">
        <v>722.68</v>
      </c>
      <c r="H9" s="12">
        <v>6857.05</v>
      </c>
      <c r="I9" s="12">
        <v>14810.86</v>
      </c>
      <c r="J9" s="12">
        <v>13629.5</v>
      </c>
      <c r="K9" s="12">
        <v>15858.27</v>
      </c>
      <c r="L9" s="12">
        <v>0</v>
      </c>
      <c r="M9" s="12">
        <v>0</v>
      </c>
      <c r="N9" s="12">
        <f t="shared" ref="N9:N14" si="5">SUM(B9:M9)</f>
        <v>56015.010000000009</v>
      </c>
    </row>
    <row r="10" spans="1:18" ht="21.75" customHeight="1" thickBot="1" x14ac:dyDescent="0.3">
      <c r="A10" s="4" t="s">
        <v>17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f t="shared" si="5"/>
        <v>0</v>
      </c>
    </row>
    <row r="11" spans="1:18" ht="22.5" customHeight="1" thickBot="1" x14ac:dyDescent="0.3">
      <c r="A11" s="4" t="s">
        <v>18</v>
      </c>
      <c r="B11" s="12">
        <v>1930.42</v>
      </c>
      <c r="C11" s="12">
        <v>3890.24</v>
      </c>
      <c r="D11" s="12">
        <v>1603.78</v>
      </c>
      <c r="E11" s="12">
        <v>2260.7399999999998</v>
      </c>
      <c r="F11" s="12">
        <v>2403.85</v>
      </c>
      <c r="G11" s="12">
        <v>1625.82</v>
      </c>
      <c r="H11" s="12">
        <v>1376.28</v>
      </c>
      <c r="I11" s="12">
        <v>2453.63</v>
      </c>
      <c r="J11" s="12">
        <v>933.46</v>
      </c>
      <c r="K11" s="12">
        <v>834.39</v>
      </c>
      <c r="L11" s="12">
        <v>807.76</v>
      </c>
      <c r="M11" s="12">
        <v>3150.86</v>
      </c>
      <c r="N11" s="12">
        <f t="shared" si="5"/>
        <v>23271.23</v>
      </c>
    </row>
    <row r="12" spans="1:18" ht="22.5" customHeight="1" thickBot="1" x14ac:dyDescent="0.3">
      <c r="A12" s="4" t="s">
        <v>24</v>
      </c>
      <c r="B12" s="12">
        <v>358.4</v>
      </c>
      <c r="C12" s="12">
        <v>358.4</v>
      </c>
      <c r="D12" s="12">
        <v>358.4</v>
      </c>
      <c r="E12" s="12">
        <v>358.4</v>
      </c>
      <c r="F12" s="12">
        <v>358.4</v>
      </c>
      <c r="G12" s="12">
        <v>358.4</v>
      </c>
      <c r="H12" s="12">
        <v>358.4</v>
      </c>
      <c r="I12" s="12">
        <v>358.4</v>
      </c>
      <c r="J12" s="12">
        <v>358.4</v>
      </c>
      <c r="K12" s="12">
        <v>358.4</v>
      </c>
      <c r="L12" s="12">
        <v>358.4</v>
      </c>
      <c r="M12" s="12">
        <v>472.5</v>
      </c>
      <c r="N12" s="12">
        <f t="shared" si="5"/>
        <v>4414.9000000000005</v>
      </c>
    </row>
    <row r="13" spans="1:18" ht="22.5" customHeight="1" thickBot="1" x14ac:dyDescent="0.3">
      <c r="A13" s="4" t="s">
        <v>42</v>
      </c>
      <c r="B13" s="12">
        <v>3294.72</v>
      </c>
      <c r="C13" s="12">
        <v>3294.72</v>
      </c>
      <c r="D13" s="12">
        <v>3294.72</v>
      </c>
      <c r="E13" s="12">
        <v>3294.72</v>
      </c>
      <c r="F13" s="12">
        <v>3294.72</v>
      </c>
      <c r="G13" s="12">
        <v>3294.72</v>
      </c>
      <c r="H13" s="12">
        <v>3294.72</v>
      </c>
      <c r="I13" s="12">
        <v>3294.72</v>
      </c>
      <c r="J13" s="12">
        <v>3294.72</v>
      </c>
      <c r="K13" s="12">
        <v>3294.72</v>
      </c>
      <c r="L13" s="12">
        <v>3294.72</v>
      </c>
      <c r="M13" s="12">
        <v>3294.72</v>
      </c>
      <c r="N13" s="12">
        <f t="shared" si="5"/>
        <v>39536.640000000007</v>
      </c>
    </row>
    <row r="14" spans="1:18" ht="24" customHeight="1" thickBot="1" x14ac:dyDescent="0.3">
      <c r="A14" s="4" t="s">
        <v>14</v>
      </c>
      <c r="B14" s="12">
        <v>600</v>
      </c>
      <c r="C14" s="12">
        <v>600</v>
      </c>
      <c r="D14" s="12">
        <v>600</v>
      </c>
      <c r="E14" s="12">
        <v>600</v>
      </c>
      <c r="F14" s="12">
        <v>600</v>
      </c>
      <c r="G14" s="12">
        <v>600</v>
      </c>
      <c r="H14" s="12">
        <v>600</v>
      </c>
      <c r="I14" s="12">
        <v>600</v>
      </c>
      <c r="J14" s="12">
        <v>600</v>
      </c>
      <c r="K14" s="12">
        <v>600</v>
      </c>
      <c r="L14" s="12">
        <v>600</v>
      </c>
      <c r="M14" s="12">
        <v>600</v>
      </c>
      <c r="N14" s="12">
        <f t="shared" si="5"/>
        <v>7200</v>
      </c>
    </row>
    <row r="15" spans="1:18" ht="20.25" customHeight="1" thickBot="1" x14ac:dyDescent="0.3">
      <c r="A15" s="13" t="s">
        <v>8</v>
      </c>
      <c r="B15" s="14">
        <f>SUM(B16:B22)</f>
        <v>32659.95</v>
      </c>
      <c r="C15" s="14">
        <f>SUM(C16:C22)</f>
        <v>30668.540000000005</v>
      </c>
      <c r="D15" s="14">
        <f>SUM(D16:D22)</f>
        <v>44664.959999999999</v>
      </c>
      <c r="E15" s="14">
        <f t="shared" ref="E15:M15" si="6">SUM(E16:E22)</f>
        <v>42704.820000000007</v>
      </c>
      <c r="F15" s="14">
        <f t="shared" si="6"/>
        <v>39852.469999999994</v>
      </c>
      <c r="G15" s="14">
        <f t="shared" si="6"/>
        <v>30376.699999999997</v>
      </c>
      <c r="H15" s="14">
        <f t="shared" si="6"/>
        <v>38415.019999999997</v>
      </c>
      <c r="I15" s="14">
        <f t="shared" si="6"/>
        <v>33823.040000000001</v>
      </c>
      <c r="J15" s="14">
        <f t="shared" si="6"/>
        <v>48273.479999999996</v>
      </c>
      <c r="K15" s="14">
        <f t="shared" si="6"/>
        <v>47586.749999999993</v>
      </c>
      <c r="L15" s="14">
        <f t="shared" si="6"/>
        <v>39746.130000000005</v>
      </c>
      <c r="M15" s="14">
        <f t="shared" si="6"/>
        <v>37127.279999999999</v>
      </c>
      <c r="N15" s="14">
        <f>SUM(B15:M15)</f>
        <v>465899.14</v>
      </c>
    </row>
    <row r="16" spans="1:18" ht="24" customHeight="1" thickBot="1" x14ac:dyDescent="0.3">
      <c r="A16" s="4" t="s">
        <v>26</v>
      </c>
      <c r="B16" s="12">
        <v>27573.54</v>
      </c>
      <c r="C16" s="12">
        <v>25044.63</v>
      </c>
      <c r="D16" s="12">
        <v>36366.54</v>
      </c>
      <c r="E16" s="12">
        <v>34904.25</v>
      </c>
      <c r="F16" s="12">
        <v>31729.200000000001</v>
      </c>
      <c r="G16" s="12">
        <v>23973.35</v>
      </c>
      <c r="H16" s="12">
        <v>30989.49</v>
      </c>
      <c r="I16" s="12">
        <v>24021.91</v>
      </c>
      <c r="J16" s="12">
        <v>29138.799999999999</v>
      </c>
      <c r="K16" s="12">
        <v>29714.01</v>
      </c>
      <c r="L16" s="12">
        <v>23463.9</v>
      </c>
      <c r="M16" s="12">
        <v>29888.91</v>
      </c>
      <c r="N16" s="12">
        <f>SUM(B16:M16)</f>
        <v>346808.53</v>
      </c>
    </row>
    <row r="17" spans="1:17" ht="26.25" customHeight="1" thickBot="1" x14ac:dyDescent="0.3">
      <c r="A17" s="4" t="s">
        <v>16</v>
      </c>
      <c r="B17" s="12">
        <v>114.52</v>
      </c>
      <c r="C17" s="12">
        <v>90.58</v>
      </c>
      <c r="D17" s="12">
        <v>910.13</v>
      </c>
      <c r="E17" s="12">
        <v>1511.98</v>
      </c>
      <c r="F17" s="12">
        <v>1077.73</v>
      </c>
      <c r="G17" s="12">
        <v>823.16</v>
      </c>
      <c r="H17" s="12">
        <v>800.57</v>
      </c>
      <c r="I17" s="12">
        <v>5044.87</v>
      </c>
      <c r="J17" s="12">
        <v>12853.33</v>
      </c>
      <c r="K17" s="12">
        <v>12577.69</v>
      </c>
      <c r="L17" s="12">
        <v>11998.42</v>
      </c>
      <c r="M17" s="12">
        <v>2346.04</v>
      </c>
      <c r="N17" s="12">
        <f t="shared" ref="N17:N22" si="7">SUM(B17:M17)</f>
        <v>50149.020000000004</v>
      </c>
    </row>
    <row r="18" spans="1:17" ht="26.25" customHeight="1" thickBot="1" x14ac:dyDescent="0.3">
      <c r="A18" s="4" t="s">
        <v>17</v>
      </c>
      <c r="B18" s="12">
        <v>0</v>
      </c>
      <c r="C18" s="12">
        <v>0</v>
      </c>
      <c r="D18" s="12">
        <v>0</v>
      </c>
      <c r="E18" s="12">
        <v>39.53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f t="shared" si="7"/>
        <v>39.53</v>
      </c>
    </row>
    <row r="19" spans="1:17" ht="24" customHeight="1" thickBot="1" x14ac:dyDescent="0.3">
      <c r="A19" s="4" t="s">
        <v>18</v>
      </c>
      <c r="B19" s="12">
        <v>1124.0999999999999</v>
      </c>
      <c r="C19" s="12">
        <v>1597.31</v>
      </c>
      <c r="D19" s="12">
        <v>3332.5</v>
      </c>
      <c r="E19" s="12">
        <v>2164.79</v>
      </c>
      <c r="F19" s="12">
        <v>2409.16</v>
      </c>
      <c r="G19" s="12">
        <v>1905.12</v>
      </c>
      <c r="H19" s="12">
        <v>1778.9</v>
      </c>
      <c r="I19" s="12">
        <v>1130.8900000000001</v>
      </c>
      <c r="J19" s="12">
        <v>2230.21</v>
      </c>
      <c r="K19" s="12">
        <v>1065.32</v>
      </c>
      <c r="L19" s="12">
        <v>681.68</v>
      </c>
      <c r="M19" s="12">
        <v>834.31</v>
      </c>
      <c r="N19" s="12">
        <f t="shared" si="7"/>
        <v>20254.29</v>
      </c>
      <c r="Q19" s="5"/>
    </row>
    <row r="20" spans="1:17" ht="24" customHeight="1" thickBot="1" x14ac:dyDescent="0.3">
      <c r="A20" s="4" t="s">
        <v>24</v>
      </c>
      <c r="B20" s="12">
        <v>333.23</v>
      </c>
      <c r="C20" s="12">
        <v>303.36</v>
      </c>
      <c r="D20" s="12">
        <v>323.16000000000003</v>
      </c>
      <c r="E20" s="12">
        <v>446.72</v>
      </c>
      <c r="F20" s="12">
        <v>378.42</v>
      </c>
      <c r="G20" s="12">
        <v>284.73</v>
      </c>
      <c r="H20" s="12">
        <v>367.74</v>
      </c>
      <c r="I20" s="12">
        <v>284.81</v>
      </c>
      <c r="J20" s="12">
        <v>346.5</v>
      </c>
      <c r="K20" s="12">
        <v>353.49</v>
      </c>
      <c r="L20" s="12">
        <v>277.64999999999998</v>
      </c>
      <c r="M20" s="12">
        <v>353.35</v>
      </c>
      <c r="N20" s="12">
        <f t="shared" si="7"/>
        <v>4053.16</v>
      </c>
    </row>
    <row r="21" spans="1:17" ht="24" customHeight="1" thickBot="1" x14ac:dyDescent="0.3">
      <c r="A21" s="4" t="s">
        <v>42</v>
      </c>
      <c r="B21" s="12">
        <v>2914.56</v>
      </c>
      <c r="C21" s="12">
        <v>3032.66</v>
      </c>
      <c r="D21" s="12">
        <v>3132.63</v>
      </c>
      <c r="E21" s="12">
        <v>3037.55</v>
      </c>
      <c r="F21" s="12">
        <v>3657.96</v>
      </c>
      <c r="G21" s="12">
        <v>2790.34</v>
      </c>
      <c r="H21" s="12">
        <v>3878.32</v>
      </c>
      <c r="I21" s="12">
        <v>2740.56</v>
      </c>
      <c r="J21" s="12">
        <v>3104.64</v>
      </c>
      <c r="K21" s="12">
        <v>3276.24</v>
      </c>
      <c r="L21" s="12">
        <v>2724.48</v>
      </c>
      <c r="M21" s="12">
        <v>3104.67</v>
      </c>
      <c r="N21" s="12">
        <f t="shared" si="7"/>
        <v>37394.61</v>
      </c>
    </row>
    <row r="22" spans="1:17" ht="21" customHeight="1" thickBot="1" x14ac:dyDescent="0.3">
      <c r="A22" s="4" t="s">
        <v>14</v>
      </c>
      <c r="B22" s="15">
        <v>600</v>
      </c>
      <c r="C22" s="15">
        <v>600</v>
      </c>
      <c r="D22" s="15">
        <v>600</v>
      </c>
      <c r="E22" s="15">
        <v>600</v>
      </c>
      <c r="F22" s="15">
        <v>600</v>
      </c>
      <c r="G22" s="15">
        <v>600</v>
      </c>
      <c r="H22" s="15">
        <v>600</v>
      </c>
      <c r="I22" s="15">
        <v>600</v>
      </c>
      <c r="J22" s="15">
        <v>600</v>
      </c>
      <c r="K22" s="15">
        <v>600</v>
      </c>
      <c r="L22" s="15">
        <v>600</v>
      </c>
      <c r="M22" s="15">
        <v>600</v>
      </c>
      <c r="N22" s="12">
        <f t="shared" si="7"/>
        <v>7200</v>
      </c>
      <c r="O22" s="3"/>
    </row>
    <row r="23" spans="1:17" ht="21.75" customHeight="1" thickBot="1" x14ac:dyDescent="0.3">
      <c r="A23" s="16" t="s">
        <v>23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</row>
    <row r="24" spans="1:17" ht="19.5" customHeight="1" thickBot="1" x14ac:dyDescent="0.3">
      <c r="A24" s="4" t="s">
        <v>1</v>
      </c>
      <c r="B24" s="12">
        <f t="shared" ref="B24:K24" si="8">1943.3*0.55</f>
        <v>1068.8150000000001</v>
      </c>
      <c r="C24" s="12">
        <f t="shared" si="8"/>
        <v>1068.8150000000001</v>
      </c>
      <c r="D24" s="12">
        <f t="shared" si="8"/>
        <v>1068.8150000000001</v>
      </c>
      <c r="E24" s="12">
        <f t="shared" si="8"/>
        <v>1068.8150000000001</v>
      </c>
      <c r="F24" s="12">
        <f t="shared" si="8"/>
        <v>1068.8150000000001</v>
      </c>
      <c r="G24" s="12">
        <f t="shared" si="8"/>
        <v>1068.8150000000001</v>
      </c>
      <c r="H24" s="12">
        <f t="shared" si="8"/>
        <v>1068.8150000000001</v>
      </c>
      <c r="I24" s="12">
        <f t="shared" si="8"/>
        <v>1068.8150000000001</v>
      </c>
      <c r="J24" s="12">
        <f t="shared" si="8"/>
        <v>1068.8150000000001</v>
      </c>
      <c r="K24" s="12">
        <f t="shared" si="8"/>
        <v>1068.8150000000001</v>
      </c>
      <c r="L24" s="12">
        <f>1943.3*0.6</f>
        <v>1165.98</v>
      </c>
      <c r="M24" s="12">
        <f>1943.3*0.6</f>
        <v>1165.98</v>
      </c>
      <c r="N24" s="12">
        <f t="shared" ref="N24:N36" si="9">SUM(B24:M24)</f>
        <v>13020.110000000002</v>
      </c>
    </row>
    <row r="25" spans="1:17" ht="22.5" customHeight="1" thickBot="1" x14ac:dyDescent="0.3">
      <c r="A25" s="4" t="s">
        <v>2</v>
      </c>
      <c r="B25" s="12">
        <f t="shared" ref="B25:M25" si="10">1943.3*0.17</f>
        <v>330.36099999999999</v>
      </c>
      <c r="C25" s="12">
        <f t="shared" si="10"/>
        <v>330.36099999999999</v>
      </c>
      <c r="D25" s="12">
        <f t="shared" si="10"/>
        <v>330.36099999999999</v>
      </c>
      <c r="E25" s="12">
        <f t="shared" si="10"/>
        <v>330.36099999999999</v>
      </c>
      <c r="F25" s="12">
        <f t="shared" si="10"/>
        <v>330.36099999999999</v>
      </c>
      <c r="G25" s="12">
        <f t="shared" si="10"/>
        <v>330.36099999999999</v>
      </c>
      <c r="H25" s="12">
        <f t="shared" si="10"/>
        <v>330.36099999999999</v>
      </c>
      <c r="I25" s="12">
        <f t="shared" si="10"/>
        <v>330.36099999999999</v>
      </c>
      <c r="J25" s="12">
        <f t="shared" si="10"/>
        <v>330.36099999999999</v>
      </c>
      <c r="K25" s="12">
        <f t="shared" si="10"/>
        <v>330.36099999999999</v>
      </c>
      <c r="L25" s="12">
        <f t="shared" si="10"/>
        <v>330.36099999999999</v>
      </c>
      <c r="M25" s="12">
        <f t="shared" si="10"/>
        <v>330.36099999999999</v>
      </c>
      <c r="N25" s="12">
        <f t="shared" si="9"/>
        <v>3964.331999999999</v>
      </c>
    </row>
    <row r="26" spans="1:17" ht="21" customHeight="1" thickBot="1" x14ac:dyDescent="0.3">
      <c r="A26" s="4" t="s">
        <v>3</v>
      </c>
      <c r="B26" s="12">
        <f>35899.02*2.3%</f>
        <v>825.67745999999988</v>
      </c>
      <c r="C26" s="12">
        <f>38894.81*2.3%</f>
        <v>894.58062999999993</v>
      </c>
      <c r="D26" s="12">
        <f>36608.35*2.3%</f>
        <v>841.99204999999995</v>
      </c>
      <c r="E26" s="12">
        <f>37265.31*2.3%</f>
        <v>857.10212999999999</v>
      </c>
      <c r="F26" s="12">
        <f>37401.19*2.3%</f>
        <v>860.22737000000006</v>
      </c>
      <c r="G26" s="12">
        <f>36317.1*2.3%</f>
        <v>835.29329999999993</v>
      </c>
      <c r="H26" s="12">
        <f>42201.93*2.3%</f>
        <v>970.64439000000004</v>
      </c>
      <c r="I26" s="12">
        <f>51233.09*2.3%</f>
        <v>1178.3610699999999</v>
      </c>
      <c r="J26" s="12">
        <f>48531.56*2.3%</f>
        <v>1116.22588</v>
      </c>
      <c r="K26" s="12">
        <f>50661.26*2.3%</f>
        <v>1165.2089800000001</v>
      </c>
      <c r="L26" s="12">
        <f>34776.36*2.3%</f>
        <v>799.85627999999997</v>
      </c>
      <c r="M26" s="12">
        <f>37233.56*2.3%</f>
        <v>856.37187999999992</v>
      </c>
      <c r="N26" s="12">
        <f t="shared" si="9"/>
        <v>11201.54142</v>
      </c>
    </row>
    <row r="27" spans="1:17" ht="23.25" customHeight="1" thickBot="1" x14ac:dyDescent="0.3">
      <c r="A27" s="4" t="s">
        <v>4</v>
      </c>
      <c r="B27" s="12">
        <f>32059.95*3%</f>
        <v>961.79849999999999</v>
      </c>
      <c r="C27" s="12">
        <f>30068.54*3%</f>
        <v>902.05619999999999</v>
      </c>
      <c r="D27" s="12">
        <f>44064.96*3%</f>
        <v>1321.9487999999999</v>
      </c>
      <c r="E27" s="12">
        <f>42104.82*3%</f>
        <v>1263.1445999999999</v>
      </c>
      <c r="F27" s="12">
        <f>39252.47*3%</f>
        <v>1177.5741</v>
      </c>
      <c r="G27" s="12">
        <f>29776.7*2.3%</f>
        <v>684.86410000000001</v>
      </c>
      <c r="H27" s="12">
        <f>37815.02*3%</f>
        <v>1134.4505999999999</v>
      </c>
      <c r="I27" s="12">
        <f>33223.04*3%</f>
        <v>996.69119999999998</v>
      </c>
      <c r="J27" s="12">
        <f>47673.48*3%</f>
        <v>1430.2044000000001</v>
      </c>
      <c r="K27" s="12">
        <f>46986.75*3%</f>
        <v>1409.6025</v>
      </c>
      <c r="L27" s="12">
        <f>39146.13*3%</f>
        <v>1174.3838999999998</v>
      </c>
      <c r="M27" s="12">
        <f>36527.28*3%</f>
        <v>1095.8183999999999</v>
      </c>
      <c r="N27" s="12">
        <f t="shared" si="9"/>
        <v>13552.5373</v>
      </c>
    </row>
    <row r="28" spans="1:17" ht="23.25" customHeight="1" thickBot="1" x14ac:dyDescent="0.3">
      <c r="A28" s="4" t="s">
        <v>9</v>
      </c>
      <c r="B28" s="12">
        <f t="shared" ref="B28:G28" si="11">1943.3*8.5</f>
        <v>16518.05</v>
      </c>
      <c r="C28" s="12">
        <f t="shared" si="11"/>
        <v>16518.05</v>
      </c>
      <c r="D28" s="12">
        <f t="shared" si="11"/>
        <v>16518.05</v>
      </c>
      <c r="E28" s="12">
        <f t="shared" si="11"/>
        <v>16518.05</v>
      </c>
      <c r="F28" s="12">
        <f t="shared" si="11"/>
        <v>16518.05</v>
      </c>
      <c r="G28" s="12">
        <f t="shared" si="11"/>
        <v>16518.05</v>
      </c>
      <c r="H28" s="12">
        <f>1943.3*9.7</f>
        <v>18850.009999999998</v>
      </c>
      <c r="I28" s="12">
        <f t="shared" ref="I28:M28" si="12">1943.3*9.7</f>
        <v>18850.009999999998</v>
      </c>
      <c r="J28" s="12">
        <f t="shared" si="12"/>
        <v>18850.009999999998</v>
      </c>
      <c r="K28" s="12">
        <f t="shared" si="12"/>
        <v>18850.009999999998</v>
      </c>
      <c r="L28" s="12">
        <f t="shared" si="12"/>
        <v>18850.009999999998</v>
      </c>
      <c r="M28" s="12">
        <f t="shared" si="12"/>
        <v>18850.009999999998</v>
      </c>
      <c r="N28" s="12">
        <f t="shared" si="9"/>
        <v>212208.36000000004</v>
      </c>
    </row>
    <row r="29" spans="1:17" ht="26.25" customHeight="1" thickBot="1" x14ac:dyDescent="0.3">
      <c r="A29" s="4" t="s">
        <v>19</v>
      </c>
      <c r="B29" s="12">
        <f>1035.94+0</f>
        <v>1035.94</v>
      </c>
      <c r="C29" s="12">
        <f>1035.94+0</f>
        <v>1035.94</v>
      </c>
      <c r="D29" s="12">
        <f>1035.94+0</f>
        <v>1035.94</v>
      </c>
      <c r="E29" s="12">
        <f>1028.73+0</f>
        <v>1028.73</v>
      </c>
      <c r="F29" s="12">
        <f>722.7+0</f>
        <v>722.7</v>
      </c>
      <c r="G29" s="12">
        <f>6857.06+0</f>
        <v>6857.06</v>
      </c>
      <c r="H29" s="12">
        <f>14810.85+0</f>
        <v>14810.85</v>
      </c>
      <c r="I29" s="12">
        <f>13629.47+0</f>
        <v>13629.47</v>
      </c>
      <c r="J29" s="12">
        <f>15858.23+0</f>
        <v>15858.23</v>
      </c>
      <c r="K29" s="12">
        <v>0</v>
      </c>
      <c r="L29" s="12">
        <v>0</v>
      </c>
      <c r="M29" s="12">
        <v>0</v>
      </c>
      <c r="N29" s="12">
        <f t="shared" si="9"/>
        <v>56014.86</v>
      </c>
    </row>
    <row r="30" spans="1:17" ht="26.25" customHeight="1" thickBot="1" x14ac:dyDescent="0.3">
      <c r="A30" s="4" t="s">
        <v>20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f t="shared" si="9"/>
        <v>0</v>
      </c>
    </row>
    <row r="31" spans="1:17" ht="26.25" customHeight="1" thickBot="1" x14ac:dyDescent="0.3">
      <c r="A31" s="4" t="s">
        <v>21</v>
      </c>
      <c r="B31" s="12">
        <v>3890.2</v>
      </c>
      <c r="C31" s="12">
        <v>1603.79</v>
      </c>
      <c r="D31" s="12">
        <v>2260.7199999999998</v>
      </c>
      <c r="E31" s="12">
        <v>2403.85</v>
      </c>
      <c r="F31" s="12">
        <v>1625.81</v>
      </c>
      <c r="G31" s="12">
        <v>1376.25</v>
      </c>
      <c r="H31" s="12">
        <v>2453.65</v>
      </c>
      <c r="I31" s="12">
        <v>933.45</v>
      </c>
      <c r="J31" s="12">
        <v>834.39</v>
      </c>
      <c r="K31" s="12">
        <v>807.71</v>
      </c>
      <c r="L31" s="12">
        <v>3150.87</v>
      </c>
      <c r="M31" s="12">
        <v>3519.2</v>
      </c>
      <c r="N31" s="12">
        <f t="shared" si="9"/>
        <v>24859.889999999996</v>
      </c>
    </row>
    <row r="32" spans="1:17" ht="26.25" customHeight="1" thickBot="1" x14ac:dyDescent="0.3">
      <c r="A32" s="4" t="s">
        <v>24</v>
      </c>
      <c r="B32" s="12">
        <v>358.42</v>
      </c>
      <c r="C32" s="12">
        <v>358.42</v>
      </c>
      <c r="D32" s="12">
        <v>358.42</v>
      </c>
      <c r="E32" s="12">
        <v>358.42</v>
      </c>
      <c r="F32" s="12">
        <v>358.42</v>
      </c>
      <c r="G32" s="12">
        <v>358.42</v>
      </c>
      <c r="H32" s="12">
        <v>358.42</v>
      </c>
      <c r="I32" s="12">
        <v>358.42</v>
      </c>
      <c r="J32" s="12">
        <v>358.42</v>
      </c>
      <c r="K32" s="12">
        <v>358.42</v>
      </c>
      <c r="L32" s="12">
        <v>358.42</v>
      </c>
      <c r="M32" s="12">
        <v>472.62</v>
      </c>
      <c r="N32" s="12">
        <f t="shared" si="9"/>
        <v>4415.2400000000007</v>
      </c>
    </row>
    <row r="33" spans="1:14" ht="22.5" customHeight="1" thickBot="1" x14ac:dyDescent="0.3">
      <c r="A33" s="4" t="s">
        <v>6</v>
      </c>
      <c r="B33" s="12">
        <f t="shared" ref="B33:M33" si="13">1943.3*2.34</f>
        <v>4547.3219999999992</v>
      </c>
      <c r="C33" s="12">
        <f t="shared" si="13"/>
        <v>4547.3219999999992</v>
      </c>
      <c r="D33" s="12">
        <f t="shared" si="13"/>
        <v>4547.3219999999992</v>
      </c>
      <c r="E33" s="12">
        <f t="shared" si="13"/>
        <v>4547.3219999999992</v>
      </c>
      <c r="F33" s="12">
        <f t="shared" si="13"/>
        <v>4547.3219999999992</v>
      </c>
      <c r="G33" s="12">
        <f t="shared" si="13"/>
        <v>4547.3219999999992</v>
      </c>
      <c r="H33" s="12">
        <f t="shared" si="13"/>
        <v>4547.3219999999992</v>
      </c>
      <c r="I33" s="12">
        <f t="shared" si="13"/>
        <v>4547.3219999999992</v>
      </c>
      <c r="J33" s="12">
        <f t="shared" si="13"/>
        <v>4547.3219999999992</v>
      </c>
      <c r="K33" s="12">
        <f t="shared" si="13"/>
        <v>4547.3219999999992</v>
      </c>
      <c r="L33" s="12">
        <f t="shared" si="13"/>
        <v>4547.3219999999992</v>
      </c>
      <c r="M33" s="12">
        <f t="shared" si="13"/>
        <v>4547.3219999999992</v>
      </c>
      <c r="N33" s="12">
        <f t="shared" si="9"/>
        <v>54567.863999999994</v>
      </c>
    </row>
    <row r="34" spans="1:14" ht="25.2" customHeight="1" thickBot="1" x14ac:dyDescent="0.3">
      <c r="A34" s="4" t="s">
        <v>42</v>
      </c>
      <c r="B34" s="12">
        <v>2700</v>
      </c>
      <c r="C34" s="12">
        <v>2830</v>
      </c>
      <c r="D34" s="12">
        <v>3065</v>
      </c>
      <c r="E34" s="12">
        <v>2875</v>
      </c>
      <c r="F34" s="12">
        <v>3465</v>
      </c>
      <c r="G34" s="12">
        <v>2535</v>
      </c>
      <c r="H34" s="12">
        <v>3655</v>
      </c>
      <c r="I34" s="12">
        <v>2475</v>
      </c>
      <c r="J34" s="12">
        <v>3120</v>
      </c>
      <c r="K34" s="12">
        <v>2880</v>
      </c>
      <c r="L34" s="12">
        <v>2860</v>
      </c>
      <c r="M34" s="12">
        <v>2820</v>
      </c>
      <c r="N34" s="12">
        <f t="shared" si="9"/>
        <v>35280</v>
      </c>
    </row>
    <row r="35" spans="1:14" ht="24.75" customHeight="1" thickBot="1" x14ac:dyDescent="0.3">
      <c r="A35" s="4" t="s">
        <v>27</v>
      </c>
      <c r="B35" s="12">
        <f>1140</f>
        <v>1140</v>
      </c>
      <c r="C35" s="12">
        <f>1140</f>
        <v>1140</v>
      </c>
      <c r="D35" s="12">
        <f>1140</f>
        <v>1140</v>
      </c>
      <c r="E35" s="12">
        <f>1140</f>
        <v>1140</v>
      </c>
      <c r="F35" s="12">
        <f>1140</f>
        <v>1140</v>
      </c>
      <c r="G35" s="12">
        <v>900</v>
      </c>
      <c r="H35" s="12">
        <v>900</v>
      </c>
      <c r="I35" s="12">
        <v>900</v>
      </c>
      <c r="J35" s="12">
        <v>900</v>
      </c>
      <c r="K35" s="12">
        <f>900</f>
        <v>900</v>
      </c>
      <c r="L35" s="12">
        <f>900</f>
        <v>900</v>
      </c>
      <c r="M35" s="12">
        <f>900</f>
        <v>900</v>
      </c>
      <c r="N35" s="12">
        <f>SUM(B35:M35)</f>
        <v>12000</v>
      </c>
    </row>
    <row r="36" spans="1:14" ht="24" customHeight="1" thickBot="1" x14ac:dyDescent="0.3">
      <c r="A36" s="4" t="s">
        <v>10</v>
      </c>
      <c r="B36" s="12">
        <f>1846</f>
        <v>1846</v>
      </c>
      <c r="C36" s="12">
        <v>0</v>
      </c>
      <c r="D36" s="12">
        <f>1600</f>
        <v>1600</v>
      </c>
      <c r="E36" s="12">
        <f>1000</f>
        <v>1000</v>
      </c>
      <c r="F36" s="12">
        <f>704.5+1049+869.3</f>
        <v>2622.8</v>
      </c>
      <c r="G36" s="12">
        <v>0</v>
      </c>
      <c r="H36" s="12">
        <v>0</v>
      </c>
      <c r="I36" s="12">
        <f>1619.3+1900.6</f>
        <v>3519.8999999999996</v>
      </c>
      <c r="J36" s="12">
        <f>768</f>
        <v>768</v>
      </c>
      <c r="K36" s="12">
        <f>675.6</f>
        <v>675.6</v>
      </c>
      <c r="L36" s="12">
        <v>0</v>
      </c>
      <c r="M36" s="12">
        <f>8908+2212.6</f>
        <v>11120.6</v>
      </c>
      <c r="N36" s="12">
        <f t="shared" si="9"/>
        <v>23152.9</v>
      </c>
    </row>
    <row r="37" spans="1:14" ht="22.5" customHeight="1" thickBot="1" x14ac:dyDescent="0.3">
      <c r="A37" s="10" t="s">
        <v>22</v>
      </c>
      <c r="B37" s="11">
        <f t="shared" ref="B37:M37" si="14">SUM(B24:B36)</f>
        <v>35222.583959999996</v>
      </c>
      <c r="C37" s="11">
        <f t="shared" si="14"/>
        <v>31229.334829999996</v>
      </c>
      <c r="D37" s="11">
        <f t="shared" si="14"/>
        <v>34088.568849999996</v>
      </c>
      <c r="E37" s="11">
        <f t="shared" si="14"/>
        <v>33390.794729999994</v>
      </c>
      <c r="F37" s="11">
        <f t="shared" si="14"/>
        <v>34437.079470000004</v>
      </c>
      <c r="G37" s="11">
        <f t="shared" si="14"/>
        <v>36011.435400000002</v>
      </c>
      <c r="H37" s="11">
        <f t="shared" si="14"/>
        <v>49079.522989999998</v>
      </c>
      <c r="I37" s="11">
        <f t="shared" si="14"/>
        <v>48787.800269999992</v>
      </c>
      <c r="J37" s="11">
        <f t="shared" si="14"/>
        <v>49181.978279999996</v>
      </c>
      <c r="K37" s="11">
        <f t="shared" si="14"/>
        <v>32993.049479999994</v>
      </c>
      <c r="L37" s="11">
        <f t="shared" si="14"/>
        <v>34137.203179999997</v>
      </c>
      <c r="M37" s="11">
        <f t="shared" si="14"/>
        <v>45678.283279999996</v>
      </c>
      <c r="N37" s="11">
        <f>SUM(B37:M37)</f>
        <v>464237.63471999991</v>
      </c>
    </row>
    <row r="38" spans="1:14" ht="23.25" customHeight="1" thickBot="1" x14ac:dyDescent="0.3">
      <c r="A38" s="4" t="s">
        <v>5</v>
      </c>
      <c r="B38" s="19">
        <f t="shared" ref="B38:N38" si="15">B15-B37</f>
        <v>-2562.6339599999956</v>
      </c>
      <c r="C38" s="19">
        <f t="shared" si="15"/>
        <v>-560.79482999999163</v>
      </c>
      <c r="D38" s="19">
        <f t="shared" si="15"/>
        <v>10576.391150000003</v>
      </c>
      <c r="E38" s="19">
        <f t="shared" si="15"/>
        <v>9314.0252700000128</v>
      </c>
      <c r="F38" s="19">
        <f t="shared" si="15"/>
        <v>5415.3905299999897</v>
      </c>
      <c r="G38" s="19">
        <f t="shared" si="15"/>
        <v>-5634.735400000005</v>
      </c>
      <c r="H38" s="19">
        <f t="shared" si="15"/>
        <v>-10664.502990000001</v>
      </c>
      <c r="I38" s="19">
        <f t="shared" si="15"/>
        <v>-14964.760269999992</v>
      </c>
      <c r="J38" s="19">
        <f t="shared" si="15"/>
        <v>-908.4982799999998</v>
      </c>
      <c r="K38" s="19">
        <f t="shared" si="15"/>
        <v>14593.700519999999</v>
      </c>
      <c r="L38" s="19">
        <f t="shared" si="15"/>
        <v>5608.9268200000079</v>
      </c>
      <c r="M38" s="19">
        <f t="shared" si="15"/>
        <v>-8551.0032799999972</v>
      </c>
      <c r="N38" s="12">
        <f t="shared" si="15"/>
        <v>1661.5052800000994</v>
      </c>
    </row>
    <row r="39" spans="1:14" ht="23.25" customHeight="1" thickBot="1" x14ac:dyDescent="0.3">
      <c r="A39" s="4" t="s">
        <v>7</v>
      </c>
      <c r="B39" s="15">
        <f t="shared" ref="B39:N39" si="16">B5+B38</f>
        <v>222913.93604</v>
      </c>
      <c r="C39" s="15">
        <f t="shared" si="16"/>
        <v>222353.14121</v>
      </c>
      <c r="D39" s="15">
        <f t="shared" si="16"/>
        <v>232929.53236000001</v>
      </c>
      <c r="E39" s="15">
        <f t="shared" si="16"/>
        <v>242243.55763000002</v>
      </c>
      <c r="F39" s="15">
        <f t="shared" si="16"/>
        <v>247658.94816000003</v>
      </c>
      <c r="G39" s="15">
        <f t="shared" si="16"/>
        <v>242024.21276000002</v>
      </c>
      <c r="H39" s="15">
        <f t="shared" si="16"/>
        <v>231359.70977000002</v>
      </c>
      <c r="I39" s="15">
        <f t="shared" si="16"/>
        <v>216394.94950000002</v>
      </c>
      <c r="J39" s="15">
        <f t="shared" si="16"/>
        <v>215486.45122000002</v>
      </c>
      <c r="K39" s="15">
        <f t="shared" si="16"/>
        <v>230080.15174</v>
      </c>
      <c r="L39" s="15">
        <f t="shared" si="16"/>
        <v>235689.07855999999</v>
      </c>
      <c r="M39" s="15">
        <f t="shared" si="16"/>
        <v>227138.07527999999</v>
      </c>
      <c r="N39" s="15">
        <f t="shared" si="16"/>
        <v>227138.07528000011</v>
      </c>
    </row>
    <row r="40" spans="1:14" ht="27" customHeight="1" thickBot="1" x14ac:dyDescent="0.3">
      <c r="A40" s="16" t="s">
        <v>11</v>
      </c>
      <c r="B40" s="20">
        <f>B6+B15-B7</f>
        <v>-92378.450000000012</v>
      </c>
      <c r="C40" s="20">
        <f t="shared" ref="C40:N40" si="17">C6+C15-C7</f>
        <v>-101204.72</v>
      </c>
      <c r="D40" s="20">
        <f t="shared" si="17"/>
        <v>-93748.110000000015</v>
      </c>
      <c r="E40" s="20">
        <f t="shared" si="17"/>
        <v>-88908.6</v>
      </c>
      <c r="F40" s="20">
        <f t="shared" si="17"/>
        <v>-87057.32</v>
      </c>
      <c r="G40" s="20">
        <f t="shared" si="17"/>
        <v>-93597.72</v>
      </c>
      <c r="H40" s="20">
        <f t="shared" si="17"/>
        <v>-97984.63</v>
      </c>
      <c r="I40" s="20">
        <f t="shared" si="17"/>
        <v>-115994.68</v>
      </c>
      <c r="J40" s="20">
        <f t="shared" si="17"/>
        <v>-116852.76</v>
      </c>
      <c r="K40" s="20">
        <f t="shared" si="17"/>
        <v>-120527.27000000002</v>
      </c>
      <c r="L40" s="20">
        <f t="shared" si="17"/>
        <v>-116157.50000000001</v>
      </c>
      <c r="M40" s="20">
        <f t="shared" si="17"/>
        <v>-116863.78000000001</v>
      </c>
      <c r="N40" s="20">
        <f t="shared" si="17"/>
        <v>-116863.78000000003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2023-03-02T07:19:00Z</cp:lastPrinted>
  <dcterms:created xsi:type="dcterms:W3CDTF">2011-06-06T03:25:48Z</dcterms:created>
  <dcterms:modified xsi:type="dcterms:W3CDTF">2023-03-21T02:39:19Z</dcterms:modified>
</cp:coreProperties>
</file>