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6" i="1" l="1"/>
  <c r="M35" i="1" l="1"/>
  <c r="L35" i="1" l="1"/>
  <c r="K35" i="1" l="1"/>
  <c r="L36" i="1" l="1"/>
  <c r="M27" i="1" l="1"/>
  <c r="M26" i="1"/>
  <c r="K36" i="1" l="1"/>
  <c r="L27" i="1" l="1"/>
  <c r="L26" i="1"/>
  <c r="K27" i="1" l="1"/>
  <c r="K26" i="1"/>
  <c r="K33" i="1" l="1"/>
  <c r="L33" i="1"/>
  <c r="M33" i="1"/>
  <c r="K28" i="1"/>
  <c r="L28" i="1"/>
  <c r="M28" i="1"/>
  <c r="K25" i="1"/>
  <c r="L25" i="1"/>
  <c r="M25" i="1"/>
  <c r="M24" i="1"/>
  <c r="L24" i="1"/>
  <c r="K24" i="1"/>
  <c r="J36" i="1" l="1"/>
  <c r="J35" i="1" l="1"/>
  <c r="I35" i="1" l="1"/>
  <c r="H35" i="1" l="1"/>
  <c r="J29" i="1" l="1"/>
  <c r="I29" i="1"/>
  <c r="H29" i="1"/>
  <c r="G35" i="1" l="1"/>
  <c r="I36" i="1" l="1"/>
  <c r="I28" i="1" l="1"/>
  <c r="J28" i="1"/>
  <c r="H28" i="1"/>
  <c r="J27" i="1" l="1"/>
  <c r="J16" i="1"/>
  <c r="J26" i="1"/>
  <c r="H33" i="1"/>
  <c r="I33" i="1"/>
  <c r="J33" i="1"/>
  <c r="H25" i="1"/>
  <c r="I25" i="1"/>
  <c r="J25" i="1"/>
  <c r="H24" i="1"/>
  <c r="I24" i="1"/>
  <c r="J24" i="1"/>
  <c r="C25" i="1"/>
  <c r="D25" i="1"/>
  <c r="E25" i="1"/>
  <c r="F25" i="1"/>
  <c r="G25" i="1"/>
  <c r="B25" i="1"/>
  <c r="C24" i="1"/>
  <c r="D24" i="1"/>
  <c r="E24" i="1"/>
  <c r="F24" i="1"/>
  <c r="G24" i="1"/>
  <c r="B24" i="1"/>
  <c r="G28" i="1"/>
  <c r="I27" i="1" l="1"/>
  <c r="I26" i="1"/>
  <c r="H27" i="1" l="1"/>
  <c r="H26" i="1"/>
  <c r="G36" i="1" l="1"/>
  <c r="F29" i="1" l="1"/>
  <c r="E29" i="1"/>
  <c r="F35" i="1" l="1"/>
  <c r="E35" i="1" l="1"/>
  <c r="G27" i="1" l="1"/>
  <c r="G16" i="1"/>
  <c r="G26" i="1"/>
  <c r="F36" i="1" l="1"/>
  <c r="F27" i="1" l="1"/>
  <c r="F16" i="1"/>
  <c r="F26" i="1"/>
  <c r="E36" i="1" l="1"/>
  <c r="E27" i="1" l="1"/>
  <c r="E26" i="1"/>
  <c r="E33" i="1" l="1"/>
  <c r="F33" i="1"/>
  <c r="G33" i="1"/>
  <c r="E28" i="1"/>
  <c r="F28" i="1"/>
  <c r="D35" i="1" l="1"/>
  <c r="C35" i="1" l="1"/>
  <c r="B35" i="1" l="1"/>
  <c r="D29" i="1" l="1"/>
  <c r="C29" i="1"/>
  <c r="B29" i="1"/>
  <c r="D36" i="1" l="1"/>
  <c r="C36" i="1" l="1"/>
  <c r="D27" i="1" l="1"/>
  <c r="D26" i="1"/>
  <c r="C33" i="1"/>
  <c r="D33" i="1"/>
  <c r="B33" i="1"/>
  <c r="C28" i="1"/>
  <c r="D28" i="1"/>
  <c r="B28" i="1"/>
  <c r="B36" i="1" l="1"/>
  <c r="C27" i="1" l="1"/>
  <c r="C26" i="1"/>
  <c r="B27" i="1" l="1"/>
  <c r="B26" i="1"/>
  <c r="G15" i="1" l="1"/>
  <c r="N32" i="1" l="1"/>
  <c r="N33" i="1"/>
  <c r="N34" i="1"/>
  <c r="N35" i="1"/>
  <c r="N28" i="1"/>
  <c r="N25" i="1" l="1"/>
  <c r="N30" i="1"/>
  <c r="N31" i="1"/>
  <c r="N24" i="1"/>
  <c r="N36" i="1" l="1"/>
  <c r="N29" i="1" l="1"/>
  <c r="N27" i="1" l="1"/>
  <c r="N26" i="1"/>
  <c r="N6" i="1" l="1"/>
  <c r="N5" i="1"/>
  <c r="C15" i="1"/>
  <c r="D15" i="1"/>
  <c r="C7" i="1"/>
  <c r="D7" i="1"/>
  <c r="N9" i="1"/>
  <c r="N10" i="1"/>
  <c r="N11" i="1"/>
  <c r="N12" i="1"/>
  <c r="N13" i="1"/>
  <c r="N14" i="1"/>
  <c r="N8" i="1"/>
  <c r="D37" i="1" l="1"/>
  <c r="D38" i="1" s="1"/>
  <c r="C37" i="1"/>
  <c r="C38" i="1" s="1"/>
  <c r="M7" i="1"/>
  <c r="N17" i="1"/>
  <c r="N18" i="1"/>
  <c r="N19" i="1"/>
  <c r="N20" i="1"/>
  <c r="N21" i="1"/>
  <c r="N22" i="1"/>
  <c r="N16" i="1"/>
  <c r="K15" i="1"/>
  <c r="L15" i="1"/>
  <c r="M15" i="1"/>
  <c r="K7" i="1"/>
  <c r="L7" i="1"/>
  <c r="M37" i="1" l="1"/>
  <c r="M38" i="1" s="1"/>
  <c r="L37" i="1"/>
  <c r="L38" i="1" s="1"/>
  <c r="K37" i="1"/>
  <c r="K38" i="1" s="1"/>
  <c r="H15" i="1"/>
  <c r="I15" i="1"/>
  <c r="J15" i="1"/>
  <c r="H7" i="1"/>
  <c r="I7" i="1"/>
  <c r="J7" i="1"/>
  <c r="B7" i="1"/>
  <c r="B15" i="1"/>
  <c r="G7" i="1"/>
  <c r="F7" i="1"/>
  <c r="E7" i="1"/>
  <c r="F15" i="1"/>
  <c r="E15" i="1"/>
  <c r="G37" i="1" l="1"/>
  <c r="G38" i="1" s="1"/>
  <c r="F37" i="1"/>
  <c r="F38" i="1" s="1"/>
  <c r="N7" i="1"/>
  <c r="B37" i="1"/>
  <c r="B38" i="1" s="1"/>
  <c r="B39" i="1" s="1"/>
  <c r="B40" i="1"/>
  <c r="C6" i="1" s="1"/>
  <c r="N15" i="1"/>
  <c r="I37" i="1"/>
  <c r="I38" i="1" s="1"/>
  <c r="J37" i="1"/>
  <c r="J38" i="1" s="1"/>
  <c r="N40" i="1" l="1"/>
  <c r="H37" i="1"/>
  <c r="H38" i="1" s="1"/>
  <c r="C40" i="1"/>
  <c r="D6" i="1" s="1"/>
  <c r="D40" i="1" s="1"/>
  <c r="E6" i="1" s="1"/>
  <c r="E37" i="1"/>
  <c r="N37" i="1" l="1"/>
  <c r="N38" i="1" s="1"/>
  <c r="N39" i="1" s="1"/>
  <c r="E38" i="1"/>
  <c r="E40" i="1"/>
  <c r="F6" i="1" s="1"/>
  <c r="F40" i="1" s="1"/>
  <c r="G6" i="1" s="1"/>
  <c r="G40" i="1" s="1"/>
  <c r="C5" i="1"/>
  <c r="H6" i="1" l="1"/>
  <c r="H40" i="1" s="1"/>
  <c r="I6" i="1" s="1"/>
  <c r="I40" i="1" s="1"/>
  <c r="J6" i="1" s="1"/>
  <c r="J40" i="1" s="1"/>
  <c r="K6" i="1" s="1"/>
  <c r="K40" i="1" s="1"/>
  <c r="L6" i="1" s="1"/>
  <c r="L40" i="1" s="1"/>
  <c r="M6" i="1" s="1"/>
  <c r="M40" i="1" s="1"/>
  <c r="C39" i="1"/>
  <c r="D5" i="1" s="1"/>
  <c r="D39" i="1" s="1"/>
  <c r="E5" i="1" s="1"/>
  <c r="E39" i="1" s="1"/>
  <c r="F5" i="1" s="1"/>
  <c r="F39" i="1" s="1"/>
  <c r="G5" i="1" s="1"/>
  <c r="G39" i="1" s="1"/>
  <c r="H5" i="1" l="1"/>
  <c r="H39" i="1" s="1"/>
  <c r="I5" i="1" s="1"/>
  <c r="I39" i="1" s="1"/>
  <c r="J5" i="1" s="1"/>
  <c r="J39" i="1" s="1"/>
  <c r="K5" i="1" s="1"/>
  <c r="K39" i="1" s="1"/>
  <c r="L5" i="1" s="1"/>
  <c r="L39" i="1" s="1"/>
  <c r="M5" i="1" s="1"/>
  <c r="M39" i="1" s="1"/>
</calcChain>
</file>

<file path=xl/sharedStrings.xml><?xml version="1.0" encoding="utf-8"?>
<sst xmlns="http://schemas.openxmlformats.org/spreadsheetml/2006/main" count="51" uniqueCount="43">
  <si>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</si>
  <si>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</si>
  <si>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</si>
  <si>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</si>
  <si>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</si>
  <si>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</si>
  <si>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</si>
  <si>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</si>
  <si>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</si>
  <si>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</si>
  <si>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</si>
  <si>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</si>
  <si>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</si>
  <si>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</si>
  <si>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</si>
  <si>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</si>
  <si>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</si>
  <si>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</si>
  <si>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</si>
  <si>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</si>
  <si>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</si>
  <si>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</si>
  <si>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</si>
  <si>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</si>
  <si>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</si>
  <si>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</si>
  <si>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</si>
  <si>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>Январь 2022г.</t>
  </si>
  <si>
    <t>Февраль 2022г</t>
  </si>
  <si>
    <t>Март 2022г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</si>
  <si>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</si>
  <si>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</si>
  <si>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</si>
  <si>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</si>
  <si>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</si>
  <si>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</si>
  <si>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2022г.</t>
  </si>
  <si>
    <t>Ноябрь 2022г</t>
  </si>
  <si>
    <t>Декабрь 2022г</t>
  </si>
  <si>
    <t>Всего:                       за  2022г.</t>
  </si>
  <si>
    <t>Тех.обслуживание общедомовых приборов учета</t>
  </si>
  <si>
    <t xml:space="preserve">                 ОТЧЕТ по дому Приморская, 3 за период 01.01.2022г. по 31.12.2022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</si>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</sst>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topLeftCell="A22" zoomScale="75" workbookViewId="0">
      <selection activeCell="B30" sqref="B30"/>
    </sheetView>
  </sheetViews>
  <sheetFormatPr defaultRowHeight="13.2" x14ac:dyDescent="0.25"/>
  <cols>
    <col min="1" max="1" width="52.88671875" customWidth="1"/>
    <col min="2" max="4" width="15.44140625" customWidth="1"/>
    <col min="5" max="5" width="13.77734375" customWidth="1"/>
    <col min="6" max="6" width="14.44140625" customWidth="1"/>
    <col min="7" max="7" width="14" customWidth="1"/>
    <col min="8" max="8" width="15.33203125" customWidth="1"/>
    <col min="9" max="9" width="15.109375" customWidth="1"/>
    <col min="10" max="10" width="14.109375" customWidth="1"/>
    <col min="11" max="11" width="14" customWidth="1"/>
    <col min="12" max="13" width="15.44140625" customWidth="1"/>
    <col min="14" max="14" width="14.5546875" customWidth="1"/>
  </cols>
  <sheetData>
    <row r="1" spans="1:18" ht="20.25" customHeight="1" x14ac:dyDescent="0.35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</row>
    <row r="5" spans="1:18" ht="23.4" customHeight="1" thickBot="1" x14ac:dyDescent="0.3">
      <c r="A5" s="7" t="s">
        <v>15</v>
      </c>
      <c r="B5" s="8">
        <v>462191.99</v>
      </c>
      <c r="C5" s="8">
        <f>B39</f>
        <v>494469.61241</v>
      </c>
      <c r="D5" s="8">
        <f>C39</f>
        <v>492576.02445000003</v>
      </c>
      <c r="E5" s="8">
        <f t="shared" ref="E5:G5" si="0">D39</f>
        <v>487866.73263000004</v>
      </c>
      <c r="F5" s="8">
        <f t="shared" si="0"/>
        <v>515062.69912000006</v>
      </c>
      <c r="G5" s="8">
        <f t="shared" si="0"/>
        <v>517492.95752000005</v>
      </c>
      <c r="H5" s="8">
        <f t="shared" ref="H5:H6" si="1">G39</f>
        <v>540474.88391000009</v>
      </c>
      <c r="I5" s="8">
        <f t="shared" ref="I5:I6" si="2">H39</f>
        <v>517321.14397000009</v>
      </c>
      <c r="J5" s="8">
        <f t="shared" ref="J5:J6" si="3">I39</f>
        <v>490319.24834000011</v>
      </c>
      <c r="K5" s="8">
        <f t="shared" ref="K5:K6" si="4">J39</f>
        <v>488759.68466000009</v>
      </c>
      <c r="L5" s="8">
        <f t="shared" ref="L5:L6" si="5">K39</f>
        <v>494423.19448000006</v>
      </c>
      <c r="M5" s="8">
        <f t="shared" ref="M5:M6" si="6">L39</f>
        <v>519586.30984000006</v>
      </c>
      <c r="N5" s="8">
        <f>B5</f>
        <v>462191.99</v>
      </c>
    </row>
    <row r="6" spans="1:18" ht="24" customHeight="1" thickBot="1" x14ac:dyDescent="0.3">
      <c r="A6" s="7" t="s">
        <v>13</v>
      </c>
      <c r="B6" s="8">
        <v>-426020.72</v>
      </c>
      <c r="C6" s="8">
        <f>B40</f>
        <v>-405409.63</v>
      </c>
      <c r="D6" s="8">
        <f>C40</f>
        <v>-417272.86</v>
      </c>
      <c r="E6" s="8">
        <f t="shared" ref="E6:G6" si="7">D40</f>
        <v>-430885.18</v>
      </c>
      <c r="F6" s="8">
        <f t="shared" si="7"/>
        <v>-417376.8</v>
      </c>
      <c r="G6" s="8">
        <f t="shared" si="7"/>
        <v>-421232.24</v>
      </c>
      <c r="H6" s="8">
        <f t="shared" si="1"/>
        <v>-423360.44999999995</v>
      </c>
      <c r="I6" s="8">
        <f t="shared" si="2"/>
        <v>-429312.82999999996</v>
      </c>
      <c r="J6" s="8">
        <f t="shared" si="3"/>
        <v>-467035.42999999993</v>
      </c>
      <c r="K6" s="8">
        <f t="shared" si="4"/>
        <v>-470734.18999999989</v>
      </c>
      <c r="L6" s="8">
        <f t="shared" si="5"/>
        <v>-485939.75999999989</v>
      </c>
      <c r="M6" s="8">
        <f t="shared" si="6"/>
        <v>-465218.75999999989</v>
      </c>
      <c r="N6" s="8">
        <f>B6</f>
        <v>-426020.72</v>
      </c>
    </row>
    <row r="7" spans="1:18" ht="24.6" customHeight="1" thickBot="1" x14ac:dyDescent="0.3">
      <c r="A7" s="9" t="s">
        <v>12</v>
      </c>
      <c r="B7" s="10">
        <f>SUM(B8:B14)</f>
        <v>110670.12999999999</v>
      </c>
      <c r="C7" s="10">
        <f t="shared" ref="C7:D7" si="8">SUM(C8:C14)</f>
        <v>112358.62</v>
      </c>
      <c r="D7" s="10">
        <f t="shared" si="8"/>
        <v>110582.14000000001</v>
      </c>
      <c r="E7" s="10">
        <f>SUM(E8:E14)</f>
        <v>112146.87000000001</v>
      </c>
      <c r="F7" s="10">
        <f>SUM(F8:F14)</f>
        <v>110415.59999999999</v>
      </c>
      <c r="G7" s="10">
        <f>SUM(G8:G14)</f>
        <v>116439.47</v>
      </c>
      <c r="H7" s="10">
        <f t="shared" ref="H7:M7" si="9">SUM(H8:H14)</f>
        <v>108384.78</v>
      </c>
      <c r="I7" s="10">
        <f t="shared" si="9"/>
        <v>135006.71</v>
      </c>
      <c r="J7" s="10">
        <f t="shared" si="9"/>
        <v>131780.15999999997</v>
      </c>
      <c r="K7" s="10">
        <f t="shared" si="9"/>
        <v>133583.76</v>
      </c>
      <c r="L7" s="10">
        <f t="shared" si="9"/>
        <v>121880.88</v>
      </c>
      <c r="M7" s="10">
        <f t="shared" si="9"/>
        <v>108797.70000000001</v>
      </c>
      <c r="N7" s="10">
        <f>SUM(B7:M7)</f>
        <v>1412046.82</v>
      </c>
    </row>
    <row r="8" spans="1:18" ht="24.75" customHeight="1" thickBot="1" x14ac:dyDescent="0.3">
      <c r="A8" s="4" t="s">
        <v>25</v>
      </c>
      <c r="B8" s="11">
        <v>89077.56</v>
      </c>
      <c r="C8" s="11">
        <v>89088.48</v>
      </c>
      <c r="D8" s="11">
        <v>89088.48</v>
      </c>
      <c r="E8" s="11">
        <v>89082.240000000005</v>
      </c>
      <c r="F8" s="11">
        <v>89082.240000000005</v>
      </c>
      <c r="G8" s="11">
        <v>89082.240000000005</v>
      </c>
      <c r="H8" s="11">
        <v>89082.240000000005</v>
      </c>
      <c r="I8" s="11">
        <v>89082.240000000005</v>
      </c>
      <c r="J8" s="11">
        <v>89082.240000000005</v>
      </c>
      <c r="K8" s="11">
        <v>89082.240000000005</v>
      </c>
      <c r="L8" s="11">
        <v>89082.240000000005</v>
      </c>
      <c r="M8" s="11">
        <v>89082.240000000005</v>
      </c>
      <c r="N8" s="11">
        <f>SUM(B8:M8)</f>
        <v>1068994.68</v>
      </c>
    </row>
    <row r="9" spans="1:18" ht="24.75" customHeight="1" thickBot="1" x14ac:dyDescent="0.3">
      <c r="A9" s="4" t="s">
        <v>16</v>
      </c>
      <c r="B9" s="11">
        <v>0</v>
      </c>
      <c r="C9" s="11">
        <v>3571.29</v>
      </c>
      <c r="D9" s="11">
        <v>3571.32</v>
      </c>
      <c r="E9" s="11">
        <v>3571.33</v>
      </c>
      <c r="F9" s="11">
        <v>3546.48</v>
      </c>
      <c r="G9" s="11">
        <v>2491.1</v>
      </c>
      <c r="H9" s="11">
        <v>0</v>
      </c>
      <c r="I9" s="11">
        <v>25361.040000000001</v>
      </c>
      <c r="J9" s="11">
        <v>25825.040000000001</v>
      </c>
      <c r="K9" s="11">
        <v>28596.3</v>
      </c>
      <c r="L9" s="11">
        <v>0</v>
      </c>
      <c r="M9" s="11">
        <v>0</v>
      </c>
      <c r="N9" s="11">
        <f t="shared" ref="N9:N14" si="10">SUM(B9:M9)</f>
        <v>96533.900000000009</v>
      </c>
    </row>
    <row r="10" spans="1:18" ht="21.75" customHeight="1" thickBot="1" x14ac:dyDescent="0.3">
      <c r="A10" s="4" t="s">
        <v>17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0"/>
        <v>0</v>
      </c>
    </row>
    <row r="11" spans="1:18" ht="22.5" customHeight="1" thickBot="1" x14ac:dyDescent="0.3">
      <c r="A11" s="4" t="s">
        <v>18</v>
      </c>
      <c r="B11" s="11">
        <v>8015.34</v>
      </c>
      <c r="C11" s="11">
        <v>6121.64</v>
      </c>
      <c r="D11" s="11">
        <v>4345.13</v>
      </c>
      <c r="E11" s="11">
        <v>5916.07</v>
      </c>
      <c r="F11" s="11">
        <v>4209.6499999999996</v>
      </c>
      <c r="G11" s="11">
        <v>11288.9</v>
      </c>
      <c r="H11" s="11">
        <v>5725.31</v>
      </c>
      <c r="I11" s="11">
        <v>8221.99</v>
      </c>
      <c r="J11" s="11">
        <v>3295.65</v>
      </c>
      <c r="K11" s="11">
        <v>2327.9899999999998</v>
      </c>
      <c r="L11" s="11">
        <v>17141.2</v>
      </c>
      <c r="M11" s="11">
        <v>4960.7</v>
      </c>
      <c r="N11" s="11">
        <f t="shared" si="10"/>
        <v>81569.569999999992</v>
      </c>
    </row>
    <row r="12" spans="1:18" ht="22.5" customHeight="1" thickBot="1" x14ac:dyDescent="0.3">
      <c r="A12" s="4" t="s">
        <v>24</v>
      </c>
      <c r="B12" s="11">
        <v>1235.79</v>
      </c>
      <c r="C12" s="11">
        <v>1235.77</v>
      </c>
      <c r="D12" s="11">
        <v>1235.77</v>
      </c>
      <c r="E12" s="11">
        <v>1235.79</v>
      </c>
      <c r="F12" s="11">
        <v>1235.79</v>
      </c>
      <c r="G12" s="11">
        <v>1235.79</v>
      </c>
      <c r="H12" s="11">
        <v>1235.79</v>
      </c>
      <c r="I12" s="11">
        <v>0</v>
      </c>
      <c r="J12" s="11">
        <v>1235.79</v>
      </c>
      <c r="K12" s="11">
        <v>1235.79</v>
      </c>
      <c r="L12" s="11">
        <v>3316</v>
      </c>
      <c r="M12" s="11">
        <v>2413.3200000000002</v>
      </c>
      <c r="N12" s="11">
        <f t="shared" si="10"/>
        <v>16851.39</v>
      </c>
    </row>
    <row r="13" spans="1:18" ht="22.5" customHeight="1" thickBot="1" x14ac:dyDescent="0.3">
      <c r="A13" s="4" t="s">
        <v>42</v>
      </c>
      <c r="B13" s="11">
        <v>11341.44</v>
      </c>
      <c r="C13" s="11">
        <v>11341.44</v>
      </c>
      <c r="D13" s="11">
        <v>11341.44</v>
      </c>
      <c r="E13" s="11">
        <v>11341.44</v>
      </c>
      <c r="F13" s="11">
        <v>11341.44</v>
      </c>
      <c r="G13" s="11">
        <v>11341.44</v>
      </c>
      <c r="H13" s="11">
        <v>11341.44</v>
      </c>
      <c r="I13" s="11">
        <v>11341.44</v>
      </c>
      <c r="J13" s="11">
        <v>11341.44</v>
      </c>
      <c r="K13" s="11">
        <v>11341.44</v>
      </c>
      <c r="L13" s="11">
        <v>11341.44</v>
      </c>
      <c r="M13" s="11">
        <v>11341.44</v>
      </c>
      <c r="N13" s="11">
        <f t="shared" si="10"/>
        <v>136097.28</v>
      </c>
    </row>
    <row r="14" spans="1:18" ht="24" customHeight="1" thickBot="1" x14ac:dyDescent="0.3">
      <c r="A14" s="4" t="s">
        <v>14</v>
      </c>
      <c r="B14" s="11">
        <v>1000</v>
      </c>
      <c r="C14" s="11">
        <v>1000</v>
      </c>
      <c r="D14" s="11">
        <v>1000</v>
      </c>
      <c r="E14" s="11">
        <v>1000</v>
      </c>
      <c r="F14" s="11">
        <v>1000</v>
      </c>
      <c r="G14" s="11">
        <v>1000</v>
      </c>
      <c r="H14" s="11">
        <v>1000</v>
      </c>
      <c r="I14" s="11">
        <v>1000</v>
      </c>
      <c r="J14" s="11">
        <v>1000</v>
      </c>
      <c r="K14" s="11">
        <v>1000</v>
      </c>
      <c r="L14" s="11">
        <v>1000</v>
      </c>
      <c r="M14" s="11">
        <v>1000</v>
      </c>
      <c r="N14" s="11">
        <f t="shared" si="10"/>
        <v>12000</v>
      </c>
    </row>
    <row r="15" spans="1:18" ht="20.25" customHeight="1" thickBot="1" x14ac:dyDescent="0.3">
      <c r="A15" s="12" t="s">
        <v>8</v>
      </c>
      <c r="B15" s="13">
        <f>SUM(B16:B22)</f>
        <v>131281.22</v>
      </c>
      <c r="C15" s="13">
        <f t="shared" ref="C15:D15" si="11">SUM(C16:C22)</f>
        <v>100495.38999999998</v>
      </c>
      <c r="D15" s="13">
        <f t="shared" si="11"/>
        <v>96969.819999999992</v>
      </c>
      <c r="E15" s="13">
        <f>SUM(E16:E22)</f>
        <v>125655.25</v>
      </c>
      <c r="F15" s="13">
        <f>SUM(F16:F22)</f>
        <v>106560.15999999999</v>
      </c>
      <c r="G15" s="13">
        <f>SUM(G16:G22)</f>
        <v>114311.26000000002</v>
      </c>
      <c r="H15" s="13">
        <f t="shared" ref="H15:M15" si="12">SUM(H16:H22)</f>
        <v>102432.40000000001</v>
      </c>
      <c r="I15" s="13">
        <f t="shared" si="12"/>
        <v>97284.110000000015</v>
      </c>
      <c r="J15" s="13">
        <f t="shared" si="12"/>
        <v>128081.4</v>
      </c>
      <c r="K15" s="13">
        <f t="shared" si="12"/>
        <v>118378.18999999999</v>
      </c>
      <c r="L15" s="13">
        <f t="shared" si="12"/>
        <v>142601.88</v>
      </c>
      <c r="M15" s="13">
        <f t="shared" si="12"/>
        <v>110945.10000000002</v>
      </c>
      <c r="N15" s="13">
        <f>SUM(B15:M15)</f>
        <v>1374996.1800000002</v>
      </c>
    </row>
    <row r="16" spans="1:18" ht="24" customHeight="1" thickBot="1" x14ac:dyDescent="0.3">
      <c r="A16" s="4" t="s">
        <v>26</v>
      </c>
      <c r="B16" s="11">
        <v>110434.69</v>
      </c>
      <c r="C16" s="11">
        <v>80437.7</v>
      </c>
      <c r="D16" s="11">
        <v>77554.210000000006</v>
      </c>
      <c r="E16" s="11">
        <v>101413.23</v>
      </c>
      <c r="F16" s="11">
        <f>84412.91+1.34</f>
        <v>84414.25</v>
      </c>
      <c r="G16" s="11">
        <f>92130.1+0.52</f>
        <v>92130.62000000001</v>
      </c>
      <c r="H16" s="11">
        <v>78410.399999999994</v>
      </c>
      <c r="I16" s="11">
        <v>78430.06</v>
      </c>
      <c r="J16" s="11">
        <f>85099.93+0.17</f>
        <v>85100.099999999991</v>
      </c>
      <c r="K16" s="11">
        <v>80783.899999999994</v>
      </c>
      <c r="L16" s="11">
        <v>97306.02</v>
      </c>
      <c r="M16" s="11">
        <v>81131.88</v>
      </c>
      <c r="N16" s="11">
        <f>SUM(B16:M16)</f>
        <v>1047547.0600000002</v>
      </c>
    </row>
    <row r="17" spans="1:15" ht="26.25" customHeight="1" thickBot="1" x14ac:dyDescent="0.3">
      <c r="A17" s="4" t="s">
        <v>16</v>
      </c>
      <c r="B17" s="11">
        <v>869.81</v>
      </c>
      <c r="C17" s="11">
        <v>162.19</v>
      </c>
      <c r="D17" s="11">
        <v>2748.79</v>
      </c>
      <c r="E17" s="11">
        <v>4231.51</v>
      </c>
      <c r="F17" s="11">
        <v>3602.49</v>
      </c>
      <c r="G17" s="11">
        <v>3694.32</v>
      </c>
      <c r="H17" s="11">
        <v>2389.6</v>
      </c>
      <c r="I17" s="11">
        <v>433.82</v>
      </c>
      <c r="J17" s="11">
        <v>21821.48</v>
      </c>
      <c r="K17" s="11">
        <v>21563.38</v>
      </c>
      <c r="L17" s="11">
        <v>26232.17</v>
      </c>
      <c r="M17" s="11">
        <v>1551.13</v>
      </c>
      <c r="N17" s="11">
        <f t="shared" ref="N17:N22" si="13">SUM(B17:M17)</f>
        <v>89300.69</v>
      </c>
    </row>
    <row r="18" spans="1:15" ht="26.25" customHeight="1" thickBot="1" x14ac:dyDescent="0.3">
      <c r="A18" s="4" t="s">
        <v>17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18.309999999999999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 t="shared" si="13"/>
        <v>18.309999999999999</v>
      </c>
    </row>
    <row r="19" spans="1:15" ht="24" customHeight="1" thickBot="1" x14ac:dyDescent="0.3">
      <c r="A19" s="4" t="s">
        <v>18</v>
      </c>
      <c r="B19" s="11">
        <v>3926.37</v>
      </c>
      <c r="C19" s="11">
        <v>6725.79</v>
      </c>
      <c r="D19" s="11">
        <v>5152.62</v>
      </c>
      <c r="E19" s="11">
        <v>5543.57</v>
      </c>
      <c r="F19" s="11">
        <v>5713.51</v>
      </c>
      <c r="G19" s="11">
        <v>4928.5</v>
      </c>
      <c r="H19" s="11">
        <v>9252.5499999999993</v>
      </c>
      <c r="I19" s="11">
        <v>5323.91</v>
      </c>
      <c r="J19" s="11">
        <v>7905.35</v>
      </c>
      <c r="K19" s="11">
        <v>3567.95</v>
      </c>
      <c r="L19" s="11">
        <v>3167.25</v>
      </c>
      <c r="M19" s="11">
        <v>14341.08</v>
      </c>
      <c r="N19" s="11">
        <f t="shared" si="13"/>
        <v>75548.45</v>
      </c>
    </row>
    <row r="20" spans="1:15" ht="24" customHeight="1" thickBot="1" x14ac:dyDescent="0.3">
      <c r="A20" s="4" t="s">
        <v>24</v>
      </c>
      <c r="B20" s="11">
        <v>1439.31</v>
      </c>
      <c r="C20" s="11">
        <v>1098.93</v>
      </c>
      <c r="D20" s="11">
        <v>1032.3900000000001</v>
      </c>
      <c r="E20" s="11">
        <v>1429.78</v>
      </c>
      <c r="F20" s="11">
        <v>1220.68</v>
      </c>
      <c r="G20" s="11">
        <v>1327.6</v>
      </c>
      <c r="H20" s="11">
        <v>1088.3</v>
      </c>
      <c r="I20" s="11">
        <v>1090.0999999999999</v>
      </c>
      <c r="J20" s="11">
        <v>265.07</v>
      </c>
      <c r="K20" s="11">
        <v>1052.68</v>
      </c>
      <c r="L20" s="11">
        <v>1469.36</v>
      </c>
      <c r="M20" s="11">
        <v>2787.6</v>
      </c>
      <c r="N20" s="11">
        <f t="shared" si="13"/>
        <v>15301.800000000001</v>
      </c>
    </row>
    <row r="21" spans="1:15" ht="24" customHeight="1" thickBot="1" x14ac:dyDescent="0.3">
      <c r="A21" s="4" t="s">
        <v>42</v>
      </c>
      <c r="B21" s="11">
        <v>13611.04</v>
      </c>
      <c r="C21" s="11">
        <v>11070.78</v>
      </c>
      <c r="D21" s="11">
        <v>9481.81</v>
      </c>
      <c r="E21" s="11">
        <v>12037.16</v>
      </c>
      <c r="F21" s="11">
        <v>10609.23</v>
      </c>
      <c r="G21" s="11">
        <v>11230.22</v>
      </c>
      <c r="H21" s="11">
        <v>10273.24</v>
      </c>
      <c r="I21" s="11">
        <v>11006.22</v>
      </c>
      <c r="J21" s="11">
        <v>11989.4</v>
      </c>
      <c r="K21" s="11">
        <v>10410.280000000001</v>
      </c>
      <c r="L21" s="11">
        <v>13427.08</v>
      </c>
      <c r="M21" s="11">
        <v>10133.41</v>
      </c>
      <c r="N21" s="11">
        <f t="shared" si="13"/>
        <v>135279.87</v>
      </c>
    </row>
    <row r="22" spans="1:15" ht="21" customHeight="1" thickBot="1" x14ac:dyDescent="0.3">
      <c r="A22" s="4" t="s">
        <v>14</v>
      </c>
      <c r="B22" s="14">
        <v>1000</v>
      </c>
      <c r="C22" s="14">
        <v>1000</v>
      </c>
      <c r="D22" s="14">
        <v>1000</v>
      </c>
      <c r="E22" s="14">
        <v>1000</v>
      </c>
      <c r="F22" s="14">
        <v>1000</v>
      </c>
      <c r="G22" s="14">
        <v>1000</v>
      </c>
      <c r="H22" s="14">
        <v>1000</v>
      </c>
      <c r="I22" s="14">
        <v>1000</v>
      </c>
      <c r="J22" s="14">
        <v>1000</v>
      </c>
      <c r="K22" s="14">
        <v>1000</v>
      </c>
      <c r="L22" s="14">
        <v>1000</v>
      </c>
      <c r="M22" s="14">
        <v>1000</v>
      </c>
      <c r="N22" s="11">
        <f t="shared" si="13"/>
        <v>12000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22.2" customHeight="1" thickBot="1" x14ac:dyDescent="0.3">
      <c r="A24" s="4" t="s">
        <v>1</v>
      </c>
      <c r="B24" s="11">
        <f>5710.8*0.55</f>
        <v>3140.9400000000005</v>
      </c>
      <c r="C24" s="11">
        <f t="shared" ref="C24:K24" si="14">5710.8*0.55</f>
        <v>3140.9400000000005</v>
      </c>
      <c r="D24" s="11">
        <f t="shared" si="14"/>
        <v>3140.9400000000005</v>
      </c>
      <c r="E24" s="11">
        <f t="shared" si="14"/>
        <v>3140.9400000000005</v>
      </c>
      <c r="F24" s="11">
        <f t="shared" si="14"/>
        <v>3140.9400000000005</v>
      </c>
      <c r="G24" s="11">
        <f t="shared" si="14"/>
        <v>3140.9400000000005</v>
      </c>
      <c r="H24" s="11">
        <f t="shared" si="14"/>
        <v>3140.9400000000005</v>
      </c>
      <c r="I24" s="11">
        <f t="shared" si="14"/>
        <v>3140.9400000000005</v>
      </c>
      <c r="J24" s="11">
        <f t="shared" si="14"/>
        <v>3140.9400000000005</v>
      </c>
      <c r="K24" s="11">
        <f t="shared" si="14"/>
        <v>3140.9400000000005</v>
      </c>
      <c r="L24" s="11">
        <f>5710.8*0.6</f>
        <v>3426.48</v>
      </c>
      <c r="M24" s="11">
        <f>5710.8*0.6</f>
        <v>3426.48</v>
      </c>
      <c r="N24" s="11">
        <f>SUM(B24:M24)</f>
        <v>38262.360000000015</v>
      </c>
    </row>
    <row r="25" spans="1:15" ht="24" customHeight="1" thickBot="1" x14ac:dyDescent="0.3">
      <c r="A25" s="4" t="s">
        <v>2</v>
      </c>
      <c r="B25" s="11">
        <f>5710.8*0.17</f>
        <v>970.83600000000013</v>
      </c>
      <c r="C25" s="11">
        <f t="shared" ref="C25:M25" si="15">5710.8*0.17</f>
        <v>970.83600000000013</v>
      </c>
      <c r="D25" s="11">
        <f t="shared" si="15"/>
        <v>970.83600000000013</v>
      </c>
      <c r="E25" s="11">
        <f t="shared" si="15"/>
        <v>970.83600000000013</v>
      </c>
      <c r="F25" s="11">
        <f t="shared" si="15"/>
        <v>970.83600000000013</v>
      </c>
      <c r="G25" s="11">
        <f t="shared" si="15"/>
        <v>970.83600000000013</v>
      </c>
      <c r="H25" s="11">
        <f t="shared" si="15"/>
        <v>970.83600000000013</v>
      </c>
      <c r="I25" s="11">
        <f t="shared" si="15"/>
        <v>970.83600000000013</v>
      </c>
      <c r="J25" s="11">
        <f t="shared" si="15"/>
        <v>970.83600000000013</v>
      </c>
      <c r="K25" s="11">
        <f t="shared" si="15"/>
        <v>970.83600000000013</v>
      </c>
      <c r="L25" s="11">
        <f t="shared" si="15"/>
        <v>970.83600000000013</v>
      </c>
      <c r="M25" s="11">
        <f t="shared" si="15"/>
        <v>970.83600000000013</v>
      </c>
      <c r="N25" s="11">
        <f t="shared" ref="N25:N36" si="16">SUM(B25:M25)</f>
        <v>11650.031999999999</v>
      </c>
    </row>
    <row r="26" spans="1:15" ht="22.8" customHeight="1" thickBot="1" x14ac:dyDescent="0.3">
      <c r="A26" s="4" t="s">
        <v>3</v>
      </c>
      <c r="B26" s="11">
        <f>109670.13*2.3%</f>
        <v>2522.4129900000003</v>
      </c>
      <c r="C26" s="11">
        <f>111358.62*2.3%</f>
        <v>2561.2482599999998</v>
      </c>
      <c r="D26" s="11">
        <f>109582.14*2.3%</f>
        <v>2520.38922</v>
      </c>
      <c r="E26" s="11">
        <f>111146.87*2.3%</f>
        <v>2556.3780099999999</v>
      </c>
      <c r="F26" s="11">
        <f>109415.6*2.3%</f>
        <v>2516.5588000000002</v>
      </c>
      <c r="G26" s="11">
        <f>115439.47*2.3%</f>
        <v>2655.10781</v>
      </c>
      <c r="H26" s="11">
        <f>107384.78*2.3%</f>
        <v>2469.8499400000001</v>
      </c>
      <c r="I26" s="11">
        <f>134006.71*2.3%</f>
        <v>3082.1543299999998</v>
      </c>
      <c r="J26" s="11">
        <f>130780.16*2.3%</f>
        <v>3007.9436799999999</v>
      </c>
      <c r="K26" s="11">
        <f>132583.76*2.3%</f>
        <v>3049.4264800000001</v>
      </c>
      <c r="L26" s="11">
        <f>120880.88*2.3%</f>
        <v>2780.2602400000001</v>
      </c>
      <c r="M26" s="11">
        <f>107797.7*2.3%</f>
        <v>2479.3471</v>
      </c>
      <c r="N26" s="11">
        <f t="shared" si="16"/>
        <v>32201.076860000005</v>
      </c>
    </row>
    <row r="27" spans="1:15" ht="23.25" customHeight="1" thickBot="1" x14ac:dyDescent="0.3">
      <c r="A27" s="4" t="s">
        <v>4</v>
      </c>
      <c r="B27" s="11">
        <f>130281.22*3%</f>
        <v>3908.4366</v>
      </c>
      <c r="C27" s="11">
        <f>99495.39*3%</f>
        <v>2984.8616999999999</v>
      </c>
      <c r="D27" s="11">
        <f>95969.82*3%</f>
        <v>2879.0945999999999</v>
      </c>
      <c r="E27" s="11">
        <f>124655.25*3%</f>
        <v>3739.6574999999998</v>
      </c>
      <c r="F27" s="11">
        <f>105560.16*3%</f>
        <v>3166.8047999999999</v>
      </c>
      <c r="G27" s="11">
        <f>113311.26*3%</f>
        <v>3399.3377999999998</v>
      </c>
      <c r="H27" s="11">
        <f>101432.4*3%</f>
        <v>3042.9719999999998</v>
      </c>
      <c r="I27" s="11">
        <f>96284.11*3%</f>
        <v>2888.5232999999998</v>
      </c>
      <c r="J27" s="11">
        <f>127081.4*3%</f>
        <v>3812.4419999999996</v>
      </c>
      <c r="K27" s="11">
        <f>117378.19*3%</f>
        <v>3521.3456999999999</v>
      </c>
      <c r="L27" s="11">
        <f>141601.88*3%</f>
        <v>4248.0564000000004</v>
      </c>
      <c r="M27" s="11">
        <f>109945.1*3%</f>
        <v>3298.3530000000001</v>
      </c>
      <c r="N27" s="11">
        <f t="shared" si="16"/>
        <v>40889.885400000006</v>
      </c>
    </row>
    <row r="28" spans="1:15" ht="23.25" customHeight="1" thickBot="1" x14ac:dyDescent="0.3">
      <c r="A28" s="4" t="s">
        <v>9</v>
      </c>
      <c r="B28" s="11">
        <f>5710.8*8.5</f>
        <v>48541.8</v>
      </c>
      <c r="C28" s="11">
        <f t="shared" ref="C28:F28" si="17">5710.8*8.5</f>
        <v>48541.8</v>
      </c>
      <c r="D28" s="11">
        <f t="shared" si="17"/>
        <v>48541.8</v>
      </c>
      <c r="E28" s="11">
        <f t="shared" si="17"/>
        <v>48541.8</v>
      </c>
      <c r="F28" s="11">
        <f t="shared" si="17"/>
        <v>48541.8</v>
      </c>
      <c r="G28" s="11">
        <f>5710.8*8.5</f>
        <v>48541.8</v>
      </c>
      <c r="H28" s="11">
        <f>5710.8*9.7</f>
        <v>55394.759999999995</v>
      </c>
      <c r="I28" s="11">
        <f t="shared" ref="I28:M28" si="18">5710.8*9.7</f>
        <v>55394.759999999995</v>
      </c>
      <c r="J28" s="11">
        <f t="shared" si="18"/>
        <v>55394.759999999995</v>
      </c>
      <c r="K28" s="11">
        <f t="shared" si="18"/>
        <v>55394.759999999995</v>
      </c>
      <c r="L28" s="11">
        <f t="shared" si="18"/>
        <v>55394.759999999995</v>
      </c>
      <c r="M28" s="11">
        <f t="shared" si="18"/>
        <v>55394.759999999995</v>
      </c>
      <c r="N28" s="11">
        <f t="shared" si="16"/>
        <v>623619.36</v>
      </c>
    </row>
    <row r="29" spans="1:15" ht="26.25" customHeight="1" thickBot="1" x14ac:dyDescent="0.3">
      <c r="A29" s="4" t="s">
        <v>19</v>
      </c>
      <c r="B29" s="11">
        <f>3571.2+0</f>
        <v>3571.2</v>
      </c>
      <c r="C29" s="11">
        <f>3571.2+0</f>
        <v>3571.2</v>
      </c>
      <c r="D29" s="11">
        <f>3571.2+0</f>
        <v>3571.2</v>
      </c>
      <c r="E29" s="11">
        <f>3546.46+0</f>
        <v>3546.46</v>
      </c>
      <c r="F29" s="11">
        <f>2491.13+0</f>
        <v>2491.13</v>
      </c>
      <c r="G29" s="11">
        <v>0</v>
      </c>
      <c r="H29" s="11">
        <f>25361+0</f>
        <v>25361</v>
      </c>
      <c r="I29" s="11">
        <f>25825.03+0</f>
        <v>25825.03</v>
      </c>
      <c r="J29" s="11">
        <f>28596.32+0</f>
        <v>28596.32</v>
      </c>
      <c r="K29" s="11">
        <v>0</v>
      </c>
      <c r="L29" s="11">
        <v>0</v>
      </c>
      <c r="M29" s="11">
        <v>0</v>
      </c>
      <c r="N29" s="11">
        <f t="shared" si="16"/>
        <v>96533.540000000008</v>
      </c>
    </row>
    <row r="30" spans="1:15" ht="26.25" customHeight="1" thickBot="1" x14ac:dyDescent="0.3">
      <c r="A30" s="4" t="s">
        <v>20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 t="shared" si="16"/>
        <v>0</v>
      </c>
    </row>
    <row r="31" spans="1:15" ht="26.25" customHeight="1" thickBot="1" x14ac:dyDescent="0.3">
      <c r="A31" s="4" t="s">
        <v>21</v>
      </c>
      <c r="B31" s="11">
        <v>6121.56</v>
      </c>
      <c r="C31" s="11">
        <v>4345.28</v>
      </c>
      <c r="D31" s="11">
        <v>5916.04</v>
      </c>
      <c r="E31" s="11">
        <v>4209.5</v>
      </c>
      <c r="F31" s="11">
        <v>11288.92</v>
      </c>
      <c r="G31" s="11">
        <v>5725.2</v>
      </c>
      <c r="H31" s="11">
        <v>8221.9699999999993</v>
      </c>
      <c r="I31" s="11">
        <v>3295.65</v>
      </c>
      <c r="J31" s="11">
        <v>2327.91</v>
      </c>
      <c r="K31" s="11">
        <v>17141.189999999999</v>
      </c>
      <c r="L31" s="11">
        <v>4960.63</v>
      </c>
      <c r="M31" s="11">
        <v>3544.1</v>
      </c>
      <c r="N31" s="11">
        <f t="shared" si="16"/>
        <v>77097.950000000012</v>
      </c>
    </row>
    <row r="32" spans="1:15" ht="26.25" customHeight="1" thickBot="1" x14ac:dyDescent="0.3">
      <c r="A32" s="4" t="s">
        <v>24</v>
      </c>
      <c r="B32" s="11">
        <v>1235.54</v>
      </c>
      <c r="C32" s="11">
        <v>1235.54</v>
      </c>
      <c r="D32" s="11">
        <v>1235.54</v>
      </c>
      <c r="E32" s="11">
        <v>1235.54</v>
      </c>
      <c r="F32" s="11">
        <v>1235.54</v>
      </c>
      <c r="G32" s="11">
        <v>1235.54</v>
      </c>
      <c r="H32" s="11">
        <v>1235.54</v>
      </c>
      <c r="I32" s="11">
        <v>1235.54</v>
      </c>
      <c r="J32" s="11">
        <v>1235.54</v>
      </c>
      <c r="K32" s="11">
        <v>3315.71</v>
      </c>
      <c r="L32" s="11">
        <v>2413.0700000000002</v>
      </c>
      <c r="M32" s="11">
        <v>0</v>
      </c>
      <c r="N32" s="11">
        <f t="shared" si="16"/>
        <v>16848.64</v>
      </c>
    </row>
    <row r="33" spans="1:14" ht="22.5" customHeight="1" thickBot="1" x14ac:dyDescent="0.3">
      <c r="A33" s="4" t="s">
        <v>6</v>
      </c>
      <c r="B33" s="11">
        <f>5710.8*2.34</f>
        <v>13363.271999999999</v>
      </c>
      <c r="C33" s="11">
        <f t="shared" ref="C33:M33" si="19">5710.8*2.34</f>
        <v>13363.271999999999</v>
      </c>
      <c r="D33" s="11">
        <f t="shared" si="19"/>
        <v>13363.271999999999</v>
      </c>
      <c r="E33" s="11">
        <f t="shared" si="19"/>
        <v>13363.271999999999</v>
      </c>
      <c r="F33" s="11">
        <f t="shared" si="19"/>
        <v>13363.271999999999</v>
      </c>
      <c r="G33" s="11">
        <f t="shared" si="19"/>
        <v>13363.271999999999</v>
      </c>
      <c r="H33" s="11">
        <f t="shared" si="19"/>
        <v>13363.271999999999</v>
      </c>
      <c r="I33" s="11">
        <f t="shared" si="19"/>
        <v>13363.271999999999</v>
      </c>
      <c r="J33" s="11">
        <f t="shared" si="19"/>
        <v>13363.271999999999</v>
      </c>
      <c r="K33" s="11">
        <f t="shared" si="19"/>
        <v>13363.271999999999</v>
      </c>
      <c r="L33" s="11">
        <f t="shared" si="19"/>
        <v>13363.271999999999</v>
      </c>
      <c r="M33" s="11">
        <f t="shared" si="19"/>
        <v>13363.271999999999</v>
      </c>
      <c r="N33" s="11">
        <f t="shared" si="16"/>
        <v>160359.264</v>
      </c>
    </row>
    <row r="34" spans="1:14" ht="24" customHeight="1" thickBot="1" x14ac:dyDescent="0.3">
      <c r="A34" s="4" t="s">
        <v>42</v>
      </c>
      <c r="B34" s="11">
        <v>12870</v>
      </c>
      <c r="C34" s="11">
        <v>13015</v>
      </c>
      <c r="D34" s="11">
        <v>7280</v>
      </c>
      <c r="E34" s="11">
        <v>12620</v>
      </c>
      <c r="F34" s="11">
        <v>10165</v>
      </c>
      <c r="G34" s="11">
        <v>9470</v>
      </c>
      <c r="H34" s="11">
        <v>10985</v>
      </c>
      <c r="I34" s="11">
        <v>10270</v>
      </c>
      <c r="J34" s="11">
        <v>11015</v>
      </c>
      <c r="K34" s="11">
        <v>10155</v>
      </c>
      <c r="L34" s="11">
        <v>12575</v>
      </c>
      <c r="M34" s="11">
        <v>9600</v>
      </c>
      <c r="N34" s="11">
        <f t="shared" si="16"/>
        <v>130020</v>
      </c>
    </row>
    <row r="35" spans="1:14" ht="22.8" customHeight="1" thickBot="1" x14ac:dyDescent="0.3">
      <c r="A35" s="4" t="s">
        <v>40</v>
      </c>
      <c r="B35" s="11">
        <f>1140+420</f>
        <v>1560</v>
      </c>
      <c r="C35" s="11">
        <f>1140+420</f>
        <v>1560</v>
      </c>
      <c r="D35" s="11">
        <f>1140+420</f>
        <v>1560</v>
      </c>
      <c r="E35" s="11">
        <f>1140+420</f>
        <v>1560</v>
      </c>
      <c r="F35" s="11">
        <f>1140+420</f>
        <v>1560</v>
      </c>
      <c r="G35" s="11">
        <f>900+500</f>
        <v>1400</v>
      </c>
      <c r="H35" s="11">
        <f t="shared" ref="H35:M35" si="20">500+900</f>
        <v>1400</v>
      </c>
      <c r="I35" s="11">
        <f t="shared" si="20"/>
        <v>1400</v>
      </c>
      <c r="J35" s="11">
        <f t="shared" si="20"/>
        <v>1400</v>
      </c>
      <c r="K35" s="11">
        <f t="shared" si="20"/>
        <v>1400</v>
      </c>
      <c r="L35" s="11">
        <f t="shared" si="20"/>
        <v>1400</v>
      </c>
      <c r="M35" s="11">
        <f t="shared" si="20"/>
        <v>1400</v>
      </c>
      <c r="N35" s="11">
        <f t="shared" si="16"/>
        <v>17600</v>
      </c>
    </row>
    <row r="36" spans="1:14" ht="24" customHeight="1" thickBot="1" x14ac:dyDescent="0.3">
      <c r="A36" s="4" t="s">
        <v>10</v>
      </c>
      <c r="B36" s="11">
        <f>600.8+596.8</f>
        <v>1197.5999999999999</v>
      </c>
      <c r="C36" s="11">
        <f>2255.7+4843.3</f>
        <v>7099</v>
      </c>
      <c r="D36" s="11">
        <f>10700</f>
        <v>10700</v>
      </c>
      <c r="E36" s="11">
        <f>2000+974.9</f>
        <v>2974.9</v>
      </c>
      <c r="F36" s="11">
        <f>897.5+2853+1938.6</f>
        <v>5689.1</v>
      </c>
      <c r="G36" s="11">
        <f>1427.3</f>
        <v>1427.3</v>
      </c>
      <c r="H36" s="11">
        <v>0</v>
      </c>
      <c r="I36" s="11">
        <f>3419.3</f>
        <v>3419.3</v>
      </c>
      <c r="J36" s="11">
        <f>5376</f>
        <v>5376</v>
      </c>
      <c r="K36" s="11">
        <f>1262.2</f>
        <v>1262.2</v>
      </c>
      <c r="L36" s="11">
        <f>848.6+848.6+4243.2+9966</f>
        <v>15906.4</v>
      </c>
      <c r="M36" s="11">
        <f>32253</f>
        <v>32253</v>
      </c>
      <c r="N36" s="11">
        <f t="shared" si="16"/>
        <v>87304.799999999988</v>
      </c>
    </row>
    <row r="37" spans="1:14" ht="22.5" customHeight="1" thickBot="1" x14ac:dyDescent="0.3">
      <c r="A37" s="9" t="s">
        <v>22</v>
      </c>
      <c r="B37" s="10">
        <f t="shared" ref="B37:M37" si="21">SUM(B24:B36)</f>
        <v>99003.59758999999</v>
      </c>
      <c r="C37" s="10">
        <f t="shared" si="21"/>
        <v>102388.97795999999</v>
      </c>
      <c r="D37" s="10">
        <f t="shared" si="21"/>
        <v>101679.11181999999</v>
      </c>
      <c r="E37" s="10">
        <f t="shared" si="21"/>
        <v>98459.283509999994</v>
      </c>
      <c r="F37" s="10">
        <f t="shared" si="21"/>
        <v>104129.9016</v>
      </c>
      <c r="G37" s="10">
        <f t="shared" si="21"/>
        <v>91329.333610000001</v>
      </c>
      <c r="H37" s="10">
        <f t="shared" si="21"/>
        <v>125586.13993999998</v>
      </c>
      <c r="I37" s="10">
        <f t="shared" si="21"/>
        <v>124286.00562999999</v>
      </c>
      <c r="J37" s="10">
        <f t="shared" si="21"/>
        <v>129640.96368</v>
      </c>
      <c r="K37" s="10">
        <f t="shared" si="21"/>
        <v>112714.68018</v>
      </c>
      <c r="L37" s="10">
        <f t="shared" si="21"/>
        <v>117438.76463999999</v>
      </c>
      <c r="M37" s="10">
        <f t="shared" si="21"/>
        <v>125730.14809999999</v>
      </c>
      <c r="N37" s="10">
        <f>SUM(B37:M37)</f>
        <v>1332386.9082599999</v>
      </c>
    </row>
    <row r="38" spans="1:14" ht="23.25" customHeight="1" thickBot="1" x14ac:dyDescent="0.3">
      <c r="A38" s="4" t="s">
        <v>5</v>
      </c>
      <c r="B38" s="18">
        <f t="shared" ref="B38:N38" si="22">B15-B37</f>
        <v>32277.622410000011</v>
      </c>
      <c r="C38" s="18">
        <f t="shared" si="22"/>
        <v>-1893.5879600000044</v>
      </c>
      <c r="D38" s="18">
        <f t="shared" si="22"/>
        <v>-4709.2918199999986</v>
      </c>
      <c r="E38" s="18">
        <f t="shared" si="22"/>
        <v>27195.966490000006</v>
      </c>
      <c r="F38" s="18">
        <f t="shared" si="22"/>
        <v>2430.2583999999915</v>
      </c>
      <c r="G38" s="18">
        <f t="shared" si="22"/>
        <v>22981.926390000022</v>
      </c>
      <c r="H38" s="18">
        <f t="shared" si="22"/>
        <v>-23153.73993999997</v>
      </c>
      <c r="I38" s="18">
        <f t="shared" si="22"/>
        <v>-27001.89562999997</v>
      </c>
      <c r="J38" s="18">
        <f t="shared" si="22"/>
        <v>-1559.5636800000066</v>
      </c>
      <c r="K38" s="18">
        <f t="shared" si="22"/>
        <v>5663.509819999992</v>
      </c>
      <c r="L38" s="18">
        <f t="shared" si="22"/>
        <v>25163.115360000011</v>
      </c>
      <c r="M38" s="18">
        <f t="shared" si="22"/>
        <v>-14785.048099999971</v>
      </c>
      <c r="N38" s="18">
        <f t="shared" si="22"/>
        <v>42609.271740000229</v>
      </c>
    </row>
    <row r="39" spans="1:14" ht="23.25" customHeight="1" thickBot="1" x14ac:dyDescent="0.3">
      <c r="A39" s="4" t="s">
        <v>7</v>
      </c>
      <c r="B39" s="14">
        <f t="shared" ref="B39:N39" si="23">B5+B38</f>
        <v>494469.61241</v>
      </c>
      <c r="C39" s="14">
        <f t="shared" si="23"/>
        <v>492576.02445000003</v>
      </c>
      <c r="D39" s="14">
        <f t="shared" si="23"/>
        <v>487866.73263000004</v>
      </c>
      <c r="E39" s="14">
        <f t="shared" si="23"/>
        <v>515062.69912000006</v>
      </c>
      <c r="F39" s="14">
        <f t="shared" si="23"/>
        <v>517492.95752000005</v>
      </c>
      <c r="G39" s="14">
        <f t="shared" si="23"/>
        <v>540474.88391000009</v>
      </c>
      <c r="H39" s="14">
        <f t="shared" si="23"/>
        <v>517321.14397000009</v>
      </c>
      <c r="I39" s="14">
        <f t="shared" si="23"/>
        <v>490319.24834000011</v>
      </c>
      <c r="J39" s="14">
        <f t="shared" si="23"/>
        <v>488759.68466000009</v>
      </c>
      <c r="K39" s="14">
        <f t="shared" si="23"/>
        <v>494423.19448000006</v>
      </c>
      <c r="L39" s="14">
        <f t="shared" si="23"/>
        <v>519586.30984000006</v>
      </c>
      <c r="M39" s="14">
        <f t="shared" si="23"/>
        <v>504801.2617400001</v>
      </c>
      <c r="N39" s="14">
        <f t="shared" si="23"/>
        <v>504801.26174000022</v>
      </c>
    </row>
    <row r="40" spans="1:14" ht="27" customHeight="1" thickBot="1" x14ac:dyDescent="0.3">
      <c r="A40" s="15" t="s">
        <v>11</v>
      </c>
      <c r="B40" s="19">
        <f>B6+B15-B7</f>
        <v>-405409.63</v>
      </c>
      <c r="C40" s="19">
        <f t="shared" ref="C40:N40" si="24">C6+C15-C7</f>
        <v>-417272.86</v>
      </c>
      <c r="D40" s="19">
        <f t="shared" si="24"/>
        <v>-430885.18</v>
      </c>
      <c r="E40" s="19">
        <f t="shared" si="24"/>
        <v>-417376.8</v>
      </c>
      <c r="F40" s="19">
        <f t="shared" si="24"/>
        <v>-421232.24</v>
      </c>
      <c r="G40" s="19">
        <f t="shared" si="24"/>
        <v>-423360.44999999995</v>
      </c>
      <c r="H40" s="19">
        <f t="shared" si="24"/>
        <v>-429312.82999999996</v>
      </c>
      <c r="I40" s="19">
        <f t="shared" si="24"/>
        <v>-467035.42999999993</v>
      </c>
      <c r="J40" s="19">
        <f t="shared" si="24"/>
        <v>-470734.18999999989</v>
      </c>
      <c r="K40" s="19">
        <f t="shared" si="24"/>
        <v>-485939.75999999989</v>
      </c>
      <c r="L40" s="19">
        <f t="shared" si="24"/>
        <v>-465218.75999999989</v>
      </c>
      <c r="M40" s="19">
        <f t="shared" si="24"/>
        <v>-463071.35999999987</v>
      </c>
      <c r="N40" s="19">
        <f t="shared" si="24"/>
        <v>-463071.35999999987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2023-03-02T07:12:13Z</cp:lastPrinted>
  <dcterms:created xsi:type="dcterms:W3CDTF">2011-06-06T03:25:48Z</dcterms:created>
  <dcterms:modified xsi:type="dcterms:W3CDTF">2023-03-21T02:38:11Z</dcterms:modified>
</cp:coreProperties>
</file>