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/>
</workbook>
</file>

<file path=xl/calcChain.xml><?xml version="1.0" encoding="utf-8"?>
<calcChain xmlns="http://schemas.openxmlformats.org/spreadsheetml/2006/main">
  <c r="M29" i="1" l="1"/>
  <c r="L29" i="1"/>
  <c r="K29" i="1"/>
  <c r="M27" i="1" l="1"/>
  <c r="M16" i="1"/>
  <c r="M26" i="1"/>
  <c r="K36" i="1" l="1"/>
  <c r="L27" i="1" l="1"/>
  <c r="L26" i="1"/>
  <c r="K27" i="1" l="1"/>
  <c r="K26" i="1"/>
  <c r="L33" i="1" l="1"/>
  <c r="M33" i="1"/>
  <c r="K33" i="1"/>
  <c r="K28" i="1"/>
  <c r="L28" i="1"/>
  <c r="M28" i="1"/>
  <c r="K25" i="1"/>
  <c r="L25" i="1"/>
  <c r="M25" i="1"/>
  <c r="M24" i="1"/>
  <c r="L24" i="1"/>
  <c r="K24" i="1"/>
  <c r="J36" i="1" l="1"/>
  <c r="J29" i="1" l="1"/>
  <c r="I29" i="1"/>
  <c r="H29" i="1"/>
  <c r="I36" i="1" l="1"/>
  <c r="I28" i="1" l="1"/>
  <c r="J28" i="1"/>
  <c r="H28" i="1"/>
  <c r="J27" i="1" l="1"/>
  <c r="J26" i="1"/>
  <c r="H33" i="1"/>
  <c r="I33" i="1"/>
  <c r="J33" i="1"/>
  <c r="H25" i="1"/>
  <c r="I25" i="1"/>
  <c r="J25" i="1"/>
  <c r="H24" i="1"/>
  <c r="I24" i="1"/>
  <c r="J24" i="1"/>
  <c r="C25" i="1"/>
  <c r="D25" i="1"/>
  <c r="E25" i="1"/>
  <c r="F25" i="1"/>
  <c r="G25" i="1"/>
  <c r="B25" i="1"/>
  <c r="C24" i="1"/>
  <c r="D24" i="1"/>
  <c r="E24" i="1"/>
  <c r="F24" i="1"/>
  <c r="G24" i="1"/>
  <c r="B24" i="1"/>
  <c r="G28" i="1"/>
  <c r="I27" i="1" l="1"/>
  <c r="I26" i="1"/>
  <c r="H36" i="1" l="1"/>
  <c r="H27" i="1" l="1"/>
  <c r="H26" i="1"/>
  <c r="G29" i="1" l="1"/>
  <c r="F29" i="1"/>
  <c r="E29" i="1"/>
  <c r="G27" i="1" l="1"/>
  <c r="G26" i="1"/>
  <c r="F36" i="1" l="1"/>
  <c r="F27" i="1" l="1"/>
  <c r="F16" i="1"/>
  <c r="F26" i="1"/>
  <c r="E36" i="1" l="1"/>
  <c r="E27" i="1" l="1"/>
  <c r="E26" i="1"/>
  <c r="E33" i="1" l="1"/>
  <c r="F33" i="1"/>
  <c r="G33" i="1"/>
  <c r="E28" i="1"/>
  <c r="F28" i="1"/>
  <c r="D29" i="1" l="1"/>
  <c r="C29" i="1"/>
  <c r="B29" i="1"/>
  <c r="D27" i="1" l="1"/>
  <c r="D16" i="1"/>
  <c r="D26" i="1"/>
  <c r="C33" i="1"/>
  <c r="D33" i="1"/>
  <c r="B33" i="1"/>
  <c r="C28" i="1"/>
  <c r="D28" i="1"/>
  <c r="B28" i="1"/>
  <c r="C27" i="1" l="1"/>
  <c r="C16" i="1"/>
  <c r="C26" i="1"/>
  <c r="B27" i="1" l="1"/>
  <c r="B26" i="1"/>
  <c r="B8" i="1"/>
  <c r="N6" i="1" l="1"/>
  <c r="N5" i="1"/>
  <c r="N28" i="1" l="1"/>
  <c r="N33" i="1" l="1"/>
  <c r="L7" i="1" l="1"/>
  <c r="N24" i="1"/>
  <c r="N25" i="1"/>
  <c r="N26" i="1"/>
  <c r="N27" i="1"/>
  <c r="N29" i="1"/>
  <c r="N30" i="1"/>
  <c r="N31" i="1"/>
  <c r="N32" i="1"/>
  <c r="N34" i="1"/>
  <c r="N35" i="1"/>
  <c r="N36" i="1"/>
  <c r="N17" i="1"/>
  <c r="N18" i="1"/>
  <c r="N19" i="1"/>
  <c r="N20" i="1"/>
  <c r="N21" i="1"/>
  <c r="N22" i="1"/>
  <c r="N16" i="1"/>
  <c r="K15" i="1"/>
  <c r="L15" i="1"/>
  <c r="M15" i="1"/>
  <c r="N9" i="1"/>
  <c r="N10" i="1"/>
  <c r="N11" i="1"/>
  <c r="N12" i="1"/>
  <c r="N13" i="1"/>
  <c r="N14" i="1"/>
  <c r="N8" i="1"/>
  <c r="K7" i="1"/>
  <c r="M7" i="1"/>
  <c r="M37" i="1" l="1"/>
  <c r="M38" i="1" s="1"/>
  <c r="L37" i="1"/>
  <c r="L38" i="1" s="1"/>
  <c r="K37" i="1"/>
  <c r="K38" i="1" l="1"/>
  <c r="H15" i="1" l="1"/>
  <c r="I15" i="1"/>
  <c r="J15" i="1"/>
  <c r="H7" i="1"/>
  <c r="I7" i="1"/>
  <c r="J7" i="1"/>
  <c r="J37" i="1" l="1"/>
  <c r="J38" i="1" s="1"/>
  <c r="I37" i="1"/>
  <c r="I38" i="1" s="1"/>
  <c r="H37" i="1" l="1"/>
  <c r="E15" i="1"/>
  <c r="F15" i="1"/>
  <c r="G15" i="1"/>
  <c r="E7" i="1"/>
  <c r="F7" i="1"/>
  <c r="G7" i="1"/>
  <c r="D15" i="1"/>
  <c r="D7" i="1"/>
  <c r="C15" i="1"/>
  <c r="C7" i="1"/>
  <c r="B15" i="1"/>
  <c r="B7" i="1"/>
  <c r="G37" i="1" l="1"/>
  <c r="G38" i="1" s="1"/>
  <c r="F37" i="1"/>
  <c r="F38" i="1" s="1"/>
  <c r="D37" i="1"/>
  <c r="C37" i="1"/>
  <c r="N15" i="1"/>
  <c r="N7" i="1"/>
  <c r="E37" i="1"/>
  <c r="B37" i="1"/>
  <c r="H38" i="1"/>
  <c r="B40" i="1"/>
  <c r="C6" i="1" s="1"/>
  <c r="C40" i="1" s="1"/>
  <c r="D6" i="1" s="1"/>
  <c r="N37" i="1" l="1"/>
  <c r="E38" i="1"/>
  <c r="N40" i="1"/>
  <c r="D40" i="1"/>
  <c r="E6" i="1" s="1"/>
  <c r="B38" i="1"/>
  <c r="D38" i="1"/>
  <c r="B39" i="1" l="1"/>
  <c r="C5" i="1" s="1"/>
  <c r="E40" i="1"/>
  <c r="F6" i="1" s="1"/>
  <c r="C38" i="1"/>
  <c r="N38" i="1"/>
  <c r="N39" i="1" s="1"/>
  <c r="C39" i="1" l="1"/>
  <c r="D5" i="1" s="1"/>
  <c r="D39" i="1" s="1"/>
  <c r="E5" i="1" s="1"/>
  <c r="E39" i="1" s="1"/>
  <c r="F40" i="1"/>
  <c r="G6" i="1" s="1"/>
  <c r="G40" i="1" s="1"/>
  <c r="H6" i="1" l="1"/>
  <c r="F5" i="1"/>
  <c r="F39" i="1" s="1"/>
  <c r="H40" i="1" l="1"/>
  <c r="I6" i="1" s="1"/>
  <c r="G5" i="1"/>
  <c r="G39" i="1" s="1"/>
  <c r="I40" i="1" l="1"/>
  <c r="J6" i="1" s="1"/>
  <c r="J40" i="1" s="1"/>
  <c r="K6" i="1" s="1"/>
  <c r="K40" i="1" s="1"/>
  <c r="H5" i="1"/>
  <c r="H39" i="1" s="1"/>
  <c r="I5" i="1" l="1"/>
  <c r="I39" i="1" s="1"/>
  <c r="L6" i="1"/>
  <c r="L40" i="1" s="1"/>
  <c r="J5" i="1" l="1"/>
  <c r="J39" i="1" s="1"/>
  <c r="M6" i="1"/>
  <c r="M40" i="1" s="1"/>
  <c r="K5" i="1" l="1"/>
  <c r="K39" i="1" s="1"/>
  <c r="L5" i="1" l="1"/>
  <c r="L39" i="1" s="1"/>
  <c r="M5" i="1" l="1"/>
  <c r="M39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<sst xmlns="http://schemas.openxmlformats.org/spreadsheetml/2006/main" count="51" uniqueCount="43">
  <si>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</si>
  <si>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</si>
  <si>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</si>
  <si>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</si>
  <si>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</si>
  <si>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</si>
  <si>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</si>
  <si>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</si>
  <si>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</si>
  <si>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</si>
  <si>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</si>
  <si>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</si>
  <si>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</si>
  <si>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</si>
  <si>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</si>
  <si>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</si>
  <si>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</si>
  <si>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</si>
  <si>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</si>
  <si>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</si>
  <si>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</si>
  <si>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</si>
  <si>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</si>
  <si>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</si>
  <si>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</si>
  <si>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</si>
  <si>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</si>
  <si>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</si>
  <si>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</si>
  <si>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</si>
  <si>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</si>
  <si>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</si>
  <si>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</si>
  <si>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</si>
  <si>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2022г.</t>
  </si>
  <si>
    <t>Август 2022г.</t>
  </si>
  <si>
    <t>Сентябрь 2022г.</t>
  </si>
  <si>
    <t>Октябрь 2022г</t>
  </si>
  <si>
    <t>Ноябрь 2022г</t>
  </si>
  <si>
    <t>Декабрь 2022г</t>
  </si>
  <si>
    <t>Всего:                       за  2022г</t>
  </si>
  <si>
    <t xml:space="preserve">                 ОТЧЕТ по дому Матросова, 67 за период 01.01.2022г. по 31.12.2022г.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</si>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</sst>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topLeftCell="A25" zoomScale="75" workbookViewId="0">
      <selection activeCell="A31" sqref="A31"/>
    </sheetView>
  </sheetViews>
  <sheetFormatPr defaultRowHeight="13.2" x14ac:dyDescent="0.25"/>
  <cols>
    <col min="1" max="1" width="58.6640625" customWidth="1"/>
    <col min="2" max="2" width="14.109375" customWidth="1"/>
    <col min="3" max="3" width="13.44140625" customWidth="1"/>
    <col min="4" max="4" width="13.6640625" customWidth="1"/>
    <col min="5" max="5" width="14.44140625" customWidth="1"/>
    <col min="6" max="6" width="14.6640625" customWidth="1"/>
    <col min="7" max="8" width="14.44140625" customWidth="1"/>
    <col min="9" max="9" width="14.109375" customWidth="1"/>
    <col min="10" max="13" width="13.88671875" customWidth="1"/>
    <col min="14" max="14" width="15.88671875" customWidth="1"/>
  </cols>
  <sheetData>
    <row r="1" spans="1:18" ht="20.25" customHeight="1" x14ac:dyDescent="0.35">
      <c r="A1" s="21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16</v>
      </c>
      <c r="B5" s="8">
        <v>-266369.34999999998</v>
      </c>
      <c r="C5" s="8">
        <f t="shared" ref="C5:D6" si="0">B39</f>
        <v>-267008.60584999999</v>
      </c>
      <c r="D5" s="8">
        <f t="shared" si="0"/>
        <v>-261231.91116999998</v>
      </c>
      <c r="E5" s="8">
        <f t="shared" ref="E5:E6" si="1">D39</f>
        <v>-256599.34391999998</v>
      </c>
      <c r="F5" s="8">
        <f t="shared" ref="F5:F6" si="2">E39</f>
        <v>-258577.68472999998</v>
      </c>
      <c r="G5" s="8">
        <f t="shared" ref="G5:G6" si="3">F39</f>
        <v>-257303.02970999997</v>
      </c>
      <c r="H5" s="8">
        <f t="shared" ref="H5:H6" si="4">G39</f>
        <v>-247568.29389999999</v>
      </c>
      <c r="I5" s="8">
        <f t="shared" ref="I5:I6" si="5">H39</f>
        <v>-258346.33051999999</v>
      </c>
      <c r="J5" s="8">
        <f t="shared" ref="J5:J6" si="6">I39</f>
        <v>-261806.54063999999</v>
      </c>
      <c r="K5" s="8">
        <f t="shared" ref="K5:K6" si="7">J39</f>
        <v>-261002.60355</v>
      </c>
      <c r="L5" s="8">
        <f t="shared" ref="L5:L6" si="8">K39</f>
        <v>-262876.13896000001</v>
      </c>
      <c r="M5" s="8">
        <f t="shared" ref="M5:M6" si="9">L39</f>
        <v>-251013.43857000003</v>
      </c>
      <c r="N5" s="8">
        <f>B5</f>
        <v>-266369.34999999998</v>
      </c>
    </row>
    <row r="6" spans="1:18" ht="21" customHeight="1" thickBot="1" x14ac:dyDescent="0.3">
      <c r="A6" s="7" t="s">
        <v>13</v>
      </c>
      <c r="B6" s="8">
        <v>-83605.47</v>
      </c>
      <c r="C6" s="8">
        <f t="shared" si="0"/>
        <v>-93887.82</v>
      </c>
      <c r="D6" s="8">
        <f t="shared" si="0"/>
        <v>-95723.82</v>
      </c>
      <c r="E6" s="8">
        <f t="shared" si="1"/>
        <v>-94769.790000000008</v>
      </c>
      <c r="F6" s="8">
        <f t="shared" si="2"/>
        <v>-102795.11000000002</v>
      </c>
      <c r="G6" s="8">
        <f t="shared" si="3"/>
        <v>-106517.49000000002</v>
      </c>
      <c r="H6" s="8">
        <f t="shared" si="4"/>
        <v>-104317.96000000002</v>
      </c>
      <c r="I6" s="8">
        <f t="shared" si="5"/>
        <v>-108088.69000000002</v>
      </c>
      <c r="J6" s="8">
        <f t="shared" si="6"/>
        <v>-115585.69000000003</v>
      </c>
      <c r="K6" s="8">
        <f t="shared" si="7"/>
        <v>-121959.15000000002</v>
      </c>
      <c r="L6" s="8">
        <f t="shared" si="8"/>
        <v>-127399.08000000002</v>
      </c>
      <c r="M6" s="8">
        <f t="shared" si="9"/>
        <v>-120367.87000000002</v>
      </c>
      <c r="N6" s="8">
        <f>B6</f>
        <v>-83605.47</v>
      </c>
    </row>
    <row r="7" spans="1:18" ht="20.25" customHeight="1" thickBot="1" x14ac:dyDescent="0.3">
      <c r="A7" s="9" t="s">
        <v>12</v>
      </c>
      <c r="B7" s="10">
        <f>SUM(B8:B14)</f>
        <v>31382.949999999997</v>
      </c>
      <c r="C7" s="10">
        <f>SUM(C8:C14)</f>
        <v>29524.439999999995</v>
      </c>
      <c r="D7" s="10">
        <f>SUM(D8:D14)</f>
        <v>29146.449999999997</v>
      </c>
      <c r="E7" s="10">
        <f t="shared" ref="E7:M7" si="10">SUM(E8:E14)</f>
        <v>31373.97</v>
      </c>
      <c r="F7" s="10">
        <f t="shared" si="10"/>
        <v>28354.46</v>
      </c>
      <c r="G7" s="10">
        <f t="shared" si="10"/>
        <v>30203.93</v>
      </c>
      <c r="H7" s="10">
        <f t="shared" si="10"/>
        <v>29268.839999999997</v>
      </c>
      <c r="I7" s="10">
        <f t="shared" si="10"/>
        <v>28396.04</v>
      </c>
      <c r="J7" s="10">
        <f t="shared" si="10"/>
        <v>29931.07</v>
      </c>
      <c r="K7" s="10">
        <f t="shared" si="10"/>
        <v>33129.269999999997</v>
      </c>
      <c r="L7" s="10">
        <f t="shared" si="10"/>
        <v>33129.269999999997</v>
      </c>
      <c r="M7" s="10">
        <f t="shared" si="10"/>
        <v>36189.949999999997</v>
      </c>
      <c r="N7" s="10">
        <f>SUM(B7:M7)</f>
        <v>370030.64</v>
      </c>
    </row>
    <row r="8" spans="1:18" ht="24.75" customHeight="1" thickBot="1" x14ac:dyDescent="0.3">
      <c r="A8" s="4" t="s">
        <v>26</v>
      </c>
      <c r="B8" s="11">
        <f>23935.07</f>
        <v>23935.07</v>
      </c>
      <c r="C8" s="11">
        <v>23935.07</v>
      </c>
      <c r="D8" s="11">
        <v>23935.07</v>
      </c>
      <c r="E8" s="11">
        <v>23935.07</v>
      </c>
      <c r="F8" s="11">
        <v>23935.07</v>
      </c>
      <c r="G8" s="11">
        <v>23935.07</v>
      </c>
      <c r="H8" s="11">
        <v>23935.07</v>
      </c>
      <c r="I8" s="11">
        <v>23935.07</v>
      </c>
      <c r="J8" s="11">
        <v>23935.07</v>
      </c>
      <c r="K8" s="11">
        <v>28711.17</v>
      </c>
      <c r="L8" s="11">
        <v>28711.17</v>
      </c>
      <c r="M8" s="11">
        <v>28711.17</v>
      </c>
      <c r="N8" s="11">
        <f>SUM(B8:M8)</f>
        <v>301549.14</v>
      </c>
    </row>
    <row r="9" spans="1:18" ht="24.75" customHeight="1" thickBot="1" x14ac:dyDescent="0.3">
      <c r="A9" s="4" t="s">
        <v>17</v>
      </c>
      <c r="B9" s="11">
        <v>540.73</v>
      </c>
      <c r="C9" s="11">
        <v>540.73</v>
      </c>
      <c r="D9" s="11">
        <v>540.73</v>
      </c>
      <c r="E9" s="11">
        <v>540.73</v>
      </c>
      <c r="F9" s="11">
        <v>540.73</v>
      </c>
      <c r="G9" s="11">
        <v>540.73</v>
      </c>
      <c r="H9" s="11">
        <v>577.6</v>
      </c>
      <c r="I9" s="11">
        <v>577.6</v>
      </c>
      <c r="J9" s="11">
        <v>577.6</v>
      </c>
      <c r="K9" s="11">
        <v>577.6</v>
      </c>
      <c r="L9" s="11">
        <v>577.6</v>
      </c>
      <c r="M9" s="11">
        <v>645.14</v>
      </c>
      <c r="N9" s="11">
        <f t="shared" ref="N9:N14" si="11">SUM(B9:M9)</f>
        <v>6777.5200000000013</v>
      </c>
    </row>
    <row r="10" spans="1:18" ht="21.75" customHeight="1" thickBot="1" x14ac:dyDescent="0.3">
      <c r="A10" s="4" t="s">
        <v>18</v>
      </c>
      <c r="B10" s="11">
        <v>124.01</v>
      </c>
      <c r="C10" s="11">
        <v>124.01</v>
      </c>
      <c r="D10" s="11">
        <v>124.01</v>
      </c>
      <c r="E10" s="11">
        <v>124.01</v>
      </c>
      <c r="F10" s="11">
        <v>124.01</v>
      </c>
      <c r="G10" s="11">
        <v>124.01</v>
      </c>
      <c r="H10" s="11">
        <v>124.01</v>
      </c>
      <c r="I10" s="11">
        <v>128.72</v>
      </c>
      <c r="J10" s="11">
        <v>128.72</v>
      </c>
      <c r="K10" s="11">
        <v>85.85</v>
      </c>
      <c r="L10" s="11">
        <v>85.85</v>
      </c>
      <c r="M10" s="11">
        <v>85.81</v>
      </c>
      <c r="N10" s="11">
        <f t="shared" si="11"/>
        <v>1383.0199999999998</v>
      </c>
    </row>
    <row r="11" spans="1:18" ht="22.5" customHeight="1" thickBot="1" x14ac:dyDescent="0.3">
      <c r="A11" s="4" t="s">
        <v>19</v>
      </c>
      <c r="B11" s="11">
        <v>3028.49</v>
      </c>
      <c r="C11" s="11">
        <v>1169.98</v>
      </c>
      <c r="D11" s="11">
        <v>791.99</v>
      </c>
      <c r="E11" s="11">
        <v>3019.51</v>
      </c>
      <c r="F11" s="11">
        <v>0</v>
      </c>
      <c r="G11" s="11">
        <v>1849.47</v>
      </c>
      <c r="H11" s="11">
        <v>877.51</v>
      </c>
      <c r="I11" s="11">
        <v>0</v>
      </c>
      <c r="J11" s="11">
        <v>1535.03</v>
      </c>
      <c r="K11" s="11">
        <v>0</v>
      </c>
      <c r="L11" s="11">
        <v>0</v>
      </c>
      <c r="M11" s="11">
        <v>2939.04</v>
      </c>
      <c r="N11" s="11">
        <f t="shared" si="11"/>
        <v>15211.02</v>
      </c>
    </row>
    <row r="12" spans="1:18" ht="22.5" customHeight="1" thickBot="1" x14ac:dyDescent="0.3">
      <c r="A12" s="4" t="s">
        <v>42</v>
      </c>
      <c r="B12" s="11">
        <v>3484.58</v>
      </c>
      <c r="C12" s="11">
        <v>3484.58</v>
      </c>
      <c r="D12" s="11">
        <v>3484.58</v>
      </c>
      <c r="E12" s="11">
        <v>3484.58</v>
      </c>
      <c r="F12" s="11">
        <v>3484.58</v>
      </c>
      <c r="G12" s="11">
        <v>3484.58</v>
      </c>
      <c r="H12" s="11">
        <v>3484.58</v>
      </c>
      <c r="I12" s="11">
        <v>3484.58</v>
      </c>
      <c r="J12" s="11">
        <v>3484.58</v>
      </c>
      <c r="K12" s="11">
        <v>3484.58</v>
      </c>
      <c r="L12" s="11">
        <v>3484.58</v>
      </c>
      <c r="M12" s="11">
        <v>3484.58</v>
      </c>
      <c r="N12" s="11">
        <f t="shared" si="11"/>
        <v>41814.960000000014</v>
      </c>
    </row>
    <row r="13" spans="1:18" ht="22.5" customHeight="1" thickBot="1" x14ac:dyDescent="0.3">
      <c r="A13" s="4" t="s">
        <v>25</v>
      </c>
      <c r="B13" s="11">
        <v>170.07</v>
      </c>
      <c r="C13" s="11">
        <v>170.07</v>
      </c>
      <c r="D13" s="11">
        <v>170.07</v>
      </c>
      <c r="E13" s="11">
        <v>170.07</v>
      </c>
      <c r="F13" s="11">
        <v>170.07</v>
      </c>
      <c r="G13" s="11">
        <v>170.07</v>
      </c>
      <c r="H13" s="11">
        <v>170.07</v>
      </c>
      <c r="I13" s="11">
        <v>170.07</v>
      </c>
      <c r="J13" s="11">
        <v>170.07</v>
      </c>
      <c r="K13" s="11">
        <v>170.07</v>
      </c>
      <c r="L13" s="11">
        <v>170.07</v>
      </c>
      <c r="M13" s="11">
        <v>224.21</v>
      </c>
      <c r="N13" s="11">
        <f t="shared" si="11"/>
        <v>2094.9799999999996</v>
      </c>
    </row>
    <row r="14" spans="1:18" ht="24" customHeight="1" thickBot="1" x14ac:dyDescent="0.3">
      <c r="A14" s="4" t="s">
        <v>15</v>
      </c>
      <c r="B14" s="11">
        <v>100</v>
      </c>
      <c r="C14" s="11">
        <v>100</v>
      </c>
      <c r="D14" s="11">
        <v>100</v>
      </c>
      <c r="E14" s="11">
        <v>100</v>
      </c>
      <c r="F14" s="11">
        <v>100</v>
      </c>
      <c r="G14" s="11">
        <v>100</v>
      </c>
      <c r="H14" s="11">
        <v>100</v>
      </c>
      <c r="I14" s="11">
        <v>100</v>
      </c>
      <c r="J14" s="11">
        <v>100</v>
      </c>
      <c r="K14" s="11">
        <v>100</v>
      </c>
      <c r="L14" s="11">
        <v>100</v>
      </c>
      <c r="M14" s="11">
        <v>100</v>
      </c>
      <c r="N14" s="11">
        <f t="shared" si="11"/>
        <v>1200</v>
      </c>
    </row>
    <row r="15" spans="1:18" ht="20.25" customHeight="1" thickBot="1" x14ac:dyDescent="0.3">
      <c r="A15" s="12" t="s">
        <v>8</v>
      </c>
      <c r="B15" s="13">
        <f>SUM(B16:B22)</f>
        <v>21100.6</v>
      </c>
      <c r="C15" s="13">
        <f>SUM(C16:C22)</f>
        <v>27688.440000000002</v>
      </c>
      <c r="D15" s="13">
        <f>SUM(D16:D22)</f>
        <v>30100.479999999996</v>
      </c>
      <c r="E15" s="13">
        <f t="shared" ref="E15:M15" si="12">SUM(E16:E22)</f>
        <v>23348.65</v>
      </c>
      <c r="F15" s="13">
        <f t="shared" si="12"/>
        <v>24632.080000000005</v>
      </c>
      <c r="G15" s="13">
        <f t="shared" si="12"/>
        <v>32403.46</v>
      </c>
      <c r="H15" s="13">
        <f t="shared" si="12"/>
        <v>25498.11</v>
      </c>
      <c r="I15" s="13">
        <f t="shared" si="12"/>
        <v>20899.04</v>
      </c>
      <c r="J15" s="13">
        <f t="shared" si="12"/>
        <v>23557.609999999997</v>
      </c>
      <c r="K15" s="13">
        <f t="shared" si="12"/>
        <v>27689.339999999997</v>
      </c>
      <c r="L15" s="13">
        <f t="shared" si="12"/>
        <v>40160.479999999996</v>
      </c>
      <c r="M15" s="13">
        <f t="shared" si="12"/>
        <v>34232.85</v>
      </c>
      <c r="N15" s="13">
        <f>SUM(B15:M15)</f>
        <v>331311.13999999996</v>
      </c>
    </row>
    <row r="16" spans="1:18" ht="24" customHeight="1" thickBot="1" x14ac:dyDescent="0.3">
      <c r="A16" s="4" t="s">
        <v>27</v>
      </c>
      <c r="B16" s="11">
        <v>18081.27</v>
      </c>
      <c r="C16" s="11">
        <f>21200.99+228</f>
        <v>21428.99</v>
      </c>
      <c r="D16" s="11">
        <f>23958.51+200</f>
        <v>24158.51</v>
      </c>
      <c r="E16" s="11">
        <v>19093.52</v>
      </c>
      <c r="F16" s="11">
        <f>18802.15+259.41</f>
        <v>19061.560000000001</v>
      </c>
      <c r="G16" s="11">
        <v>27472.68</v>
      </c>
      <c r="H16" s="11">
        <v>20035.490000000002</v>
      </c>
      <c r="I16" s="11">
        <v>17019.990000000002</v>
      </c>
      <c r="J16" s="11">
        <v>19914.21</v>
      </c>
      <c r="K16" s="11">
        <v>21404.67</v>
      </c>
      <c r="L16" s="11">
        <v>34307.64</v>
      </c>
      <c r="M16" s="11">
        <f>29579.87+0.5</f>
        <v>29580.37</v>
      </c>
      <c r="N16" s="11">
        <f>SUM(B16:M16)</f>
        <v>271558.89999999997</v>
      </c>
    </row>
    <row r="17" spans="1:15" ht="26.25" customHeight="1" thickBot="1" x14ac:dyDescent="0.3">
      <c r="A17" s="4" t="s">
        <v>17</v>
      </c>
      <c r="B17" s="11">
        <v>373.94</v>
      </c>
      <c r="C17" s="11">
        <v>519.47</v>
      </c>
      <c r="D17" s="11">
        <v>511.75</v>
      </c>
      <c r="E17" s="11">
        <v>431.33</v>
      </c>
      <c r="F17" s="11">
        <v>411.93</v>
      </c>
      <c r="G17" s="11">
        <v>619.96</v>
      </c>
      <c r="H17" s="11">
        <v>452.64</v>
      </c>
      <c r="I17" s="11">
        <v>410.73</v>
      </c>
      <c r="J17" s="11">
        <v>482.92</v>
      </c>
      <c r="K17" s="11">
        <v>513.65</v>
      </c>
      <c r="L17" s="11">
        <v>689.84</v>
      </c>
      <c r="M17" s="11">
        <v>602.16</v>
      </c>
      <c r="N17" s="11">
        <f t="shared" ref="N17:N22" si="13">SUM(B17:M17)</f>
        <v>6020.32</v>
      </c>
    </row>
    <row r="18" spans="1:15" ht="26.25" customHeight="1" thickBot="1" x14ac:dyDescent="0.3">
      <c r="A18" s="4" t="s">
        <v>18</v>
      </c>
      <c r="B18" s="11">
        <v>87.62</v>
      </c>
      <c r="C18" s="11">
        <v>119.3</v>
      </c>
      <c r="D18" s="11">
        <v>117.41</v>
      </c>
      <c r="E18" s="11">
        <v>98.91</v>
      </c>
      <c r="F18" s="11">
        <v>94.47</v>
      </c>
      <c r="G18" s="11">
        <v>142.36000000000001</v>
      </c>
      <c r="H18" s="11">
        <v>103.81</v>
      </c>
      <c r="I18" s="11">
        <v>88.19</v>
      </c>
      <c r="J18" s="11">
        <v>107.44</v>
      </c>
      <c r="K18" s="11">
        <v>114.53</v>
      </c>
      <c r="L18" s="11">
        <v>124.21</v>
      </c>
      <c r="M18" s="11">
        <v>93.74</v>
      </c>
      <c r="N18" s="11">
        <f t="shared" si="13"/>
        <v>1291.9900000000002</v>
      </c>
    </row>
    <row r="19" spans="1:15" ht="24" customHeight="1" thickBot="1" x14ac:dyDescent="0.3">
      <c r="A19" s="4" t="s">
        <v>19</v>
      </c>
      <c r="B19" s="11">
        <v>0</v>
      </c>
      <c r="C19" s="11">
        <v>2309.59</v>
      </c>
      <c r="D19" s="11">
        <v>1250.0999999999999</v>
      </c>
      <c r="E19" s="11">
        <v>638.53</v>
      </c>
      <c r="F19" s="11">
        <v>2300.3200000000002</v>
      </c>
      <c r="G19" s="11">
        <v>547.07000000000005</v>
      </c>
      <c r="H19" s="11">
        <v>1496.09</v>
      </c>
      <c r="I19" s="11">
        <v>623.97</v>
      </c>
      <c r="J19" s="11">
        <v>89.45</v>
      </c>
      <c r="K19" s="11">
        <v>1286.1199999999999</v>
      </c>
      <c r="L19" s="11">
        <v>417.29</v>
      </c>
      <c r="M19" s="11">
        <v>119.6</v>
      </c>
      <c r="N19" s="11">
        <f t="shared" si="13"/>
        <v>11078.130000000003</v>
      </c>
    </row>
    <row r="20" spans="1:15" ht="24" customHeight="1" thickBot="1" x14ac:dyDescent="0.3">
      <c r="A20" s="4" t="s">
        <v>42</v>
      </c>
      <c r="B20" s="11">
        <v>2337.5700000000002</v>
      </c>
      <c r="C20" s="11">
        <v>3047.48</v>
      </c>
      <c r="D20" s="11">
        <v>3801.67</v>
      </c>
      <c r="E20" s="11">
        <v>2850.7</v>
      </c>
      <c r="F20" s="11">
        <v>2534.2399999999998</v>
      </c>
      <c r="G20" s="11">
        <v>3326.19</v>
      </c>
      <c r="H20" s="11">
        <v>3167.69</v>
      </c>
      <c r="I20" s="11">
        <v>2535.2199999999998</v>
      </c>
      <c r="J20" s="11">
        <v>2721.1</v>
      </c>
      <c r="K20" s="11">
        <v>4118.33</v>
      </c>
      <c r="L20" s="11">
        <v>4315.25</v>
      </c>
      <c r="M20" s="11">
        <v>3559.68</v>
      </c>
      <c r="N20" s="11">
        <f t="shared" si="13"/>
        <v>38315.120000000003</v>
      </c>
    </row>
    <row r="21" spans="1:15" ht="24" customHeight="1" thickBot="1" x14ac:dyDescent="0.3">
      <c r="A21" s="4" t="s">
        <v>25</v>
      </c>
      <c r="B21" s="11">
        <v>120.2</v>
      </c>
      <c r="C21" s="11">
        <v>163.61000000000001</v>
      </c>
      <c r="D21" s="11">
        <v>161.04</v>
      </c>
      <c r="E21" s="11">
        <v>135.66</v>
      </c>
      <c r="F21" s="11">
        <v>129.56</v>
      </c>
      <c r="G21" s="11">
        <v>195.2</v>
      </c>
      <c r="H21" s="11">
        <v>142.38999999999999</v>
      </c>
      <c r="I21" s="11">
        <v>120.94</v>
      </c>
      <c r="J21" s="11">
        <v>142.49</v>
      </c>
      <c r="K21" s="11">
        <v>152.04</v>
      </c>
      <c r="L21" s="11">
        <v>206.25</v>
      </c>
      <c r="M21" s="11">
        <v>177.3</v>
      </c>
      <c r="N21" s="11">
        <f t="shared" si="13"/>
        <v>1846.6799999999998</v>
      </c>
    </row>
    <row r="22" spans="1:15" ht="21" customHeight="1" thickBot="1" x14ac:dyDescent="0.3">
      <c r="A22" s="4" t="s">
        <v>15</v>
      </c>
      <c r="B22" s="14">
        <v>100</v>
      </c>
      <c r="C22" s="14">
        <v>100</v>
      </c>
      <c r="D22" s="14">
        <v>100</v>
      </c>
      <c r="E22" s="14">
        <v>100</v>
      </c>
      <c r="F22" s="14">
        <v>100</v>
      </c>
      <c r="G22" s="14">
        <v>100</v>
      </c>
      <c r="H22" s="14">
        <v>100</v>
      </c>
      <c r="I22" s="14">
        <v>100</v>
      </c>
      <c r="J22" s="14">
        <v>100</v>
      </c>
      <c r="K22" s="14">
        <v>100</v>
      </c>
      <c r="L22" s="14">
        <v>100</v>
      </c>
      <c r="M22" s="14">
        <v>100</v>
      </c>
      <c r="N22" s="11">
        <f t="shared" si="13"/>
        <v>1200</v>
      </c>
      <c r="O22" s="3"/>
    </row>
    <row r="23" spans="1:15" ht="21.75" customHeight="1" thickBot="1" x14ac:dyDescent="0.3">
      <c r="A23" s="15" t="s">
        <v>24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1364.6*0.55</f>
        <v>750.53</v>
      </c>
      <c r="C24" s="11">
        <f t="shared" ref="C24:K24" si="14">1364.6*0.55</f>
        <v>750.53</v>
      </c>
      <c r="D24" s="11">
        <f t="shared" si="14"/>
        <v>750.53</v>
      </c>
      <c r="E24" s="11">
        <f t="shared" si="14"/>
        <v>750.53</v>
      </c>
      <c r="F24" s="11">
        <f t="shared" si="14"/>
        <v>750.53</v>
      </c>
      <c r="G24" s="11">
        <f t="shared" si="14"/>
        <v>750.53</v>
      </c>
      <c r="H24" s="11">
        <f t="shared" si="14"/>
        <v>750.53</v>
      </c>
      <c r="I24" s="11">
        <f t="shared" si="14"/>
        <v>750.53</v>
      </c>
      <c r="J24" s="11">
        <f t="shared" si="14"/>
        <v>750.53</v>
      </c>
      <c r="K24" s="11">
        <f t="shared" si="14"/>
        <v>750.53</v>
      </c>
      <c r="L24" s="11">
        <f>1364.6*0.6</f>
        <v>818.75999999999988</v>
      </c>
      <c r="M24" s="11">
        <f>1364.6*0.6</f>
        <v>818.75999999999988</v>
      </c>
      <c r="N24" s="11">
        <f t="shared" ref="N24:N36" si="15">SUM(B24:M24)</f>
        <v>9142.8199999999979</v>
      </c>
    </row>
    <row r="25" spans="1:15" ht="22.5" customHeight="1" thickBot="1" x14ac:dyDescent="0.3">
      <c r="A25" s="4" t="s">
        <v>2</v>
      </c>
      <c r="B25" s="11">
        <f>1364.6*0.17</f>
        <v>231.982</v>
      </c>
      <c r="C25" s="11">
        <f t="shared" ref="C25:M25" si="16">1364.6*0.17</f>
        <v>231.982</v>
      </c>
      <c r="D25" s="11">
        <f t="shared" si="16"/>
        <v>231.982</v>
      </c>
      <c r="E25" s="11">
        <f t="shared" si="16"/>
        <v>231.982</v>
      </c>
      <c r="F25" s="11">
        <f t="shared" si="16"/>
        <v>231.982</v>
      </c>
      <c r="G25" s="11">
        <f t="shared" si="16"/>
        <v>231.982</v>
      </c>
      <c r="H25" s="11">
        <f t="shared" si="16"/>
        <v>231.982</v>
      </c>
      <c r="I25" s="11">
        <f t="shared" si="16"/>
        <v>231.982</v>
      </c>
      <c r="J25" s="11">
        <f t="shared" si="16"/>
        <v>231.982</v>
      </c>
      <c r="K25" s="11">
        <f t="shared" si="16"/>
        <v>231.982</v>
      </c>
      <c r="L25" s="11">
        <f t="shared" si="16"/>
        <v>231.982</v>
      </c>
      <c r="M25" s="11">
        <f t="shared" si="16"/>
        <v>231.982</v>
      </c>
      <c r="N25" s="11">
        <f t="shared" si="15"/>
        <v>2783.7840000000001</v>
      </c>
    </row>
    <row r="26" spans="1:15" ht="21" customHeight="1" thickBot="1" x14ac:dyDescent="0.3">
      <c r="A26" s="4" t="s">
        <v>3</v>
      </c>
      <c r="B26" s="11">
        <f>31282.95*2.3%</f>
        <v>719.50784999999996</v>
      </c>
      <c r="C26" s="11">
        <f>29424.44*2.3%</f>
        <v>676.76211999999998</v>
      </c>
      <c r="D26" s="11">
        <f>29046.45*2.3%</f>
        <v>668.06835000000001</v>
      </c>
      <c r="E26" s="11">
        <f>31273.97*2.3%</f>
        <v>719.30131000000006</v>
      </c>
      <c r="F26" s="11">
        <f>28254.46*2.3%</f>
        <v>649.85257999999999</v>
      </c>
      <c r="G26" s="11">
        <f>30103.93*2.3%</f>
        <v>692.39039000000002</v>
      </c>
      <c r="H26" s="11">
        <f>29168.84*2.3%</f>
        <v>670.88332000000003</v>
      </c>
      <c r="I26" s="11">
        <f>28296.04*2.3%</f>
        <v>650.80892000000006</v>
      </c>
      <c r="J26" s="11">
        <f>29831.07*2.3%</f>
        <v>686.11460999999997</v>
      </c>
      <c r="K26" s="11">
        <f>33029.27*2.3%</f>
        <v>759.67320999999993</v>
      </c>
      <c r="L26" s="11">
        <f>33029.27*2.3%</f>
        <v>759.67320999999993</v>
      </c>
      <c r="M26" s="11">
        <f>36089.95*2.3%</f>
        <v>830.06884999999988</v>
      </c>
      <c r="N26" s="11">
        <f t="shared" si="15"/>
        <v>8483.1047199999994</v>
      </c>
    </row>
    <row r="27" spans="1:15" ht="23.25" customHeight="1" thickBot="1" x14ac:dyDescent="0.3">
      <c r="A27" s="4" t="s">
        <v>4</v>
      </c>
      <c r="B27" s="11">
        <f>21000.6*3%</f>
        <v>630.01799999999992</v>
      </c>
      <c r="C27" s="11">
        <f>27588.44*3%</f>
        <v>827.65319999999997</v>
      </c>
      <c r="D27" s="11">
        <f>30000.48*3%</f>
        <v>900.01439999999991</v>
      </c>
      <c r="E27" s="11">
        <f>23248.65*3%</f>
        <v>697.45950000000005</v>
      </c>
      <c r="F27" s="11">
        <f>24532.08*3%</f>
        <v>735.9624</v>
      </c>
      <c r="G27" s="11">
        <f>32303.46*3%</f>
        <v>969.10379999999998</v>
      </c>
      <c r="H27" s="11">
        <f>25398.11*3%</f>
        <v>761.94330000000002</v>
      </c>
      <c r="I27" s="11">
        <f>20799.04*3%</f>
        <v>623.97119999999995</v>
      </c>
      <c r="J27" s="11">
        <f>23457.61*3%</f>
        <v>703.72829999999999</v>
      </c>
      <c r="K27" s="11">
        <f>27589.34*3%</f>
        <v>827.68020000000001</v>
      </c>
      <c r="L27" s="11">
        <f>40060.48*3%</f>
        <v>1201.8144</v>
      </c>
      <c r="M27" s="11">
        <f>34132.85*3%</f>
        <v>1023.9854999999999</v>
      </c>
      <c r="N27" s="11">
        <f t="shared" si="15"/>
        <v>9903.3341999999993</v>
      </c>
    </row>
    <row r="28" spans="1:15" ht="23.25" customHeight="1" thickBot="1" x14ac:dyDescent="0.3">
      <c r="A28" s="4" t="s">
        <v>9</v>
      </c>
      <c r="B28" s="11">
        <f>1364.6*8.5</f>
        <v>11599.099999999999</v>
      </c>
      <c r="C28" s="11">
        <f t="shared" ref="C28:F28" si="17">1364.6*8.5</f>
        <v>11599.099999999999</v>
      </c>
      <c r="D28" s="11">
        <f t="shared" si="17"/>
        <v>11599.099999999999</v>
      </c>
      <c r="E28" s="11">
        <f t="shared" si="17"/>
        <v>11599.099999999999</v>
      </c>
      <c r="F28" s="11">
        <f t="shared" si="17"/>
        <v>11599.099999999999</v>
      </c>
      <c r="G28" s="11">
        <f>1364.6*8.5</f>
        <v>11599.099999999999</v>
      </c>
      <c r="H28" s="11">
        <f>1364.6*9.7</f>
        <v>13236.619999999999</v>
      </c>
      <c r="I28" s="11">
        <f t="shared" ref="I28:M28" si="18">1364.6*9.7</f>
        <v>13236.619999999999</v>
      </c>
      <c r="J28" s="11">
        <f t="shared" si="18"/>
        <v>13236.619999999999</v>
      </c>
      <c r="K28" s="11">
        <f t="shared" si="18"/>
        <v>13236.619999999999</v>
      </c>
      <c r="L28" s="11">
        <f t="shared" si="18"/>
        <v>13236.619999999999</v>
      </c>
      <c r="M28" s="11">
        <f t="shared" si="18"/>
        <v>13236.619999999999</v>
      </c>
      <c r="N28" s="11">
        <f t="shared" si="15"/>
        <v>149014.31999999998</v>
      </c>
    </row>
    <row r="29" spans="1:15" ht="23.25" customHeight="1" thickBot="1" x14ac:dyDescent="0.3">
      <c r="A29" s="4" t="s">
        <v>20</v>
      </c>
      <c r="B29" s="11">
        <f>476.14+64.62</f>
        <v>540.76</v>
      </c>
      <c r="C29" s="11">
        <f>476.14+64.62</f>
        <v>540.76</v>
      </c>
      <c r="D29" s="11">
        <f>476.14+64.62</f>
        <v>540.76</v>
      </c>
      <c r="E29" s="11">
        <f>476.14+64.62</f>
        <v>540.76</v>
      </c>
      <c r="F29" s="11">
        <f>358.3+48.64</f>
        <v>406.94</v>
      </c>
      <c r="G29" s="11">
        <f>453.6+61.56</f>
        <v>515.16000000000008</v>
      </c>
      <c r="H29" s="11">
        <f>506.25+65.98</f>
        <v>572.23</v>
      </c>
      <c r="I29" s="11">
        <f>511.01+66.61</f>
        <v>577.62</v>
      </c>
      <c r="J29" s="11">
        <f>511.01+66.61</f>
        <v>577.62</v>
      </c>
      <c r="K29" s="11">
        <f>511.01+66.61</f>
        <v>577.62</v>
      </c>
      <c r="L29" s="11">
        <f>511.01+66.61</f>
        <v>577.62</v>
      </c>
      <c r="M29" s="11">
        <f>572.33+72.81</f>
        <v>645.1400000000001</v>
      </c>
      <c r="N29" s="11">
        <f t="shared" si="15"/>
        <v>6612.9900000000007</v>
      </c>
    </row>
    <row r="30" spans="1:15" ht="26.25" customHeight="1" thickBot="1" x14ac:dyDescent="0.3">
      <c r="A30" s="4" t="s">
        <v>21</v>
      </c>
      <c r="B30" s="11">
        <v>124.02</v>
      </c>
      <c r="C30" s="11">
        <v>124.02</v>
      </c>
      <c r="D30" s="11">
        <v>124.02</v>
      </c>
      <c r="E30" s="11">
        <v>124.02</v>
      </c>
      <c r="F30" s="11">
        <v>124.02</v>
      </c>
      <c r="G30" s="11">
        <v>124.02</v>
      </c>
      <c r="H30" s="11">
        <v>128.74</v>
      </c>
      <c r="I30" s="11">
        <v>128.74</v>
      </c>
      <c r="J30" s="11">
        <v>128.74</v>
      </c>
      <c r="K30" s="11">
        <v>128.74</v>
      </c>
      <c r="L30" s="11">
        <v>128.74</v>
      </c>
      <c r="M30" s="11">
        <v>174.31</v>
      </c>
      <c r="N30" s="11">
        <f t="shared" si="15"/>
        <v>1562.13</v>
      </c>
    </row>
    <row r="31" spans="1:15" ht="26.25" customHeight="1" thickBot="1" x14ac:dyDescent="0.3">
      <c r="A31" s="4" t="s">
        <v>22</v>
      </c>
      <c r="B31" s="11">
        <v>1170</v>
      </c>
      <c r="C31" s="11">
        <v>792</v>
      </c>
      <c r="D31" s="11">
        <v>3019.5</v>
      </c>
      <c r="E31" s="11">
        <v>0</v>
      </c>
      <c r="F31" s="11">
        <v>1849.5</v>
      </c>
      <c r="G31" s="11">
        <v>877.5</v>
      </c>
      <c r="H31" s="11">
        <v>0</v>
      </c>
      <c r="I31" s="11">
        <v>1535.04</v>
      </c>
      <c r="J31" s="11">
        <v>0</v>
      </c>
      <c r="K31" s="11">
        <v>0</v>
      </c>
      <c r="L31" s="11">
        <v>2939.04</v>
      </c>
      <c r="M31" s="11">
        <v>0</v>
      </c>
      <c r="N31" s="11">
        <f t="shared" si="15"/>
        <v>12182.580000000002</v>
      </c>
    </row>
    <row r="32" spans="1:15" ht="26.25" customHeight="1" thickBot="1" x14ac:dyDescent="0.3">
      <c r="A32" s="4" t="s">
        <v>25</v>
      </c>
      <c r="B32" s="11">
        <v>170.04</v>
      </c>
      <c r="C32" s="11">
        <v>170.04</v>
      </c>
      <c r="D32" s="11">
        <v>170.04</v>
      </c>
      <c r="E32" s="11">
        <v>170.04</v>
      </c>
      <c r="F32" s="11">
        <v>170.04</v>
      </c>
      <c r="G32" s="11">
        <v>170.04</v>
      </c>
      <c r="H32" s="11">
        <v>170.04</v>
      </c>
      <c r="I32" s="11">
        <v>170.04</v>
      </c>
      <c r="J32" s="11">
        <v>170.04</v>
      </c>
      <c r="K32" s="11">
        <v>170.04</v>
      </c>
      <c r="L32" s="11">
        <v>170.04</v>
      </c>
      <c r="M32" s="11">
        <v>224.23</v>
      </c>
      <c r="N32" s="11">
        <f t="shared" si="15"/>
        <v>2094.6699999999996</v>
      </c>
    </row>
    <row r="33" spans="1:14" ht="22.5" customHeight="1" thickBot="1" x14ac:dyDescent="0.3">
      <c r="A33" s="4" t="s">
        <v>6</v>
      </c>
      <c r="B33" s="20">
        <f>1364.6*2.63</f>
        <v>3588.8979999999997</v>
      </c>
      <c r="C33" s="20">
        <f t="shared" ref="C33:J33" si="19">1364.6*2.63</f>
        <v>3588.8979999999997</v>
      </c>
      <c r="D33" s="20">
        <f t="shared" si="19"/>
        <v>3588.8979999999997</v>
      </c>
      <c r="E33" s="20">
        <f t="shared" si="19"/>
        <v>3588.8979999999997</v>
      </c>
      <c r="F33" s="20">
        <f t="shared" si="19"/>
        <v>3588.8979999999997</v>
      </c>
      <c r="G33" s="20">
        <f t="shared" si="19"/>
        <v>3588.8979999999997</v>
      </c>
      <c r="H33" s="20">
        <f t="shared" si="19"/>
        <v>3588.8979999999997</v>
      </c>
      <c r="I33" s="20">
        <f t="shared" si="19"/>
        <v>3588.8979999999997</v>
      </c>
      <c r="J33" s="20">
        <f t="shared" si="19"/>
        <v>3588.8979999999997</v>
      </c>
      <c r="K33" s="20">
        <f>1364.6*3.15</f>
        <v>4298.49</v>
      </c>
      <c r="L33" s="20">
        <f t="shared" ref="L33:M33" si="20">1364.6*3.15</f>
        <v>4298.49</v>
      </c>
      <c r="M33" s="20">
        <f t="shared" si="20"/>
        <v>4298.49</v>
      </c>
      <c r="N33" s="11">
        <f t="shared" si="15"/>
        <v>45195.551999999996</v>
      </c>
    </row>
    <row r="34" spans="1:14" ht="21.75" customHeight="1" thickBot="1" x14ac:dyDescent="0.3">
      <c r="A34" s="4" t="s">
        <v>42</v>
      </c>
      <c r="B34" s="11">
        <v>2215</v>
      </c>
      <c r="C34" s="11">
        <v>2610</v>
      </c>
      <c r="D34" s="11">
        <v>3875</v>
      </c>
      <c r="E34" s="11">
        <v>2250</v>
      </c>
      <c r="F34" s="11">
        <v>2700</v>
      </c>
      <c r="G34" s="11">
        <v>3150</v>
      </c>
      <c r="H34" s="11">
        <v>3000</v>
      </c>
      <c r="I34" s="11">
        <v>2550</v>
      </c>
      <c r="J34" s="11">
        <v>2100</v>
      </c>
      <c r="K34" s="11">
        <v>4375</v>
      </c>
      <c r="L34" s="11">
        <v>3935</v>
      </c>
      <c r="M34" s="11">
        <v>2850</v>
      </c>
      <c r="N34" s="11">
        <f t="shared" si="15"/>
        <v>35610</v>
      </c>
    </row>
    <row r="35" spans="1:14" ht="24" customHeight="1" thickBot="1" x14ac:dyDescent="0.3">
      <c r="A35" s="4" t="s">
        <v>14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5895.07</v>
      </c>
      <c r="N35" s="11">
        <f t="shared" si="15"/>
        <v>5895.07</v>
      </c>
    </row>
    <row r="36" spans="1:14" ht="20.25" customHeight="1" thickBot="1" x14ac:dyDescent="0.3">
      <c r="A36" s="4" t="s">
        <v>10</v>
      </c>
      <c r="B36" s="11">
        <v>0</v>
      </c>
      <c r="C36" s="11">
        <v>0</v>
      </c>
      <c r="D36" s="11">
        <v>0</v>
      </c>
      <c r="E36" s="11">
        <f>2938.6+1716.3</f>
        <v>4654.8999999999996</v>
      </c>
      <c r="F36" s="11">
        <f>550.6</f>
        <v>550.6</v>
      </c>
      <c r="G36" s="11">
        <v>0</v>
      </c>
      <c r="H36" s="11">
        <f>1558.3+11605.98</f>
        <v>13164.279999999999</v>
      </c>
      <c r="I36" s="11">
        <f>315</f>
        <v>315</v>
      </c>
      <c r="J36" s="11">
        <f>579.4</f>
        <v>579.4</v>
      </c>
      <c r="K36" s="11">
        <f>2374.7+1831.8</f>
        <v>4206.5</v>
      </c>
      <c r="L36" s="11">
        <v>0</v>
      </c>
      <c r="M36" s="11">
        <v>0</v>
      </c>
      <c r="N36" s="11">
        <f t="shared" si="15"/>
        <v>23470.68</v>
      </c>
    </row>
    <row r="37" spans="1:14" ht="22.5" customHeight="1" thickBot="1" x14ac:dyDescent="0.3">
      <c r="A37" s="9" t="s">
        <v>23</v>
      </c>
      <c r="B37" s="10">
        <f t="shared" ref="B37:M37" si="21">SUM(B24:B36)</f>
        <v>21739.85585</v>
      </c>
      <c r="C37" s="10">
        <f t="shared" si="21"/>
        <v>21911.745319999998</v>
      </c>
      <c r="D37" s="10">
        <f t="shared" si="21"/>
        <v>25467.912750000003</v>
      </c>
      <c r="E37" s="10">
        <f t="shared" si="21"/>
        <v>25326.990810000003</v>
      </c>
      <c r="F37" s="10">
        <f t="shared" si="21"/>
        <v>23357.42498</v>
      </c>
      <c r="G37" s="10">
        <f t="shared" si="21"/>
        <v>22668.724190000001</v>
      </c>
      <c r="H37" s="10">
        <f t="shared" si="21"/>
        <v>36276.14662</v>
      </c>
      <c r="I37" s="10">
        <f t="shared" si="21"/>
        <v>24359.250120000001</v>
      </c>
      <c r="J37" s="10">
        <f t="shared" si="21"/>
        <v>22753.672910000001</v>
      </c>
      <c r="K37" s="10">
        <f t="shared" si="21"/>
        <v>29562.875410000001</v>
      </c>
      <c r="L37" s="10">
        <f t="shared" si="21"/>
        <v>28297.779610000005</v>
      </c>
      <c r="M37" s="10">
        <f t="shared" si="21"/>
        <v>30228.656349999997</v>
      </c>
      <c r="N37" s="10">
        <f>SUM(B37:M37)</f>
        <v>311951.03492000001</v>
      </c>
    </row>
    <row r="38" spans="1:14" ht="21" customHeight="1" thickBot="1" x14ac:dyDescent="0.3">
      <c r="A38" s="4" t="s">
        <v>5</v>
      </c>
      <c r="B38" s="18">
        <f t="shared" ref="B38:N38" si="22">B15-B37</f>
        <v>-639.25585000000137</v>
      </c>
      <c r="C38" s="18">
        <f t="shared" si="22"/>
        <v>5776.6946800000042</v>
      </c>
      <c r="D38" s="18">
        <f t="shared" si="22"/>
        <v>4632.5672499999928</v>
      </c>
      <c r="E38" s="18">
        <f t="shared" si="22"/>
        <v>-1978.3408100000015</v>
      </c>
      <c r="F38" s="18">
        <f t="shared" si="22"/>
        <v>1274.6550200000056</v>
      </c>
      <c r="G38" s="18">
        <f t="shared" si="22"/>
        <v>9734.7358099999983</v>
      </c>
      <c r="H38" s="18">
        <f t="shared" si="22"/>
        <v>-10778.036619999999</v>
      </c>
      <c r="I38" s="18">
        <f t="shared" si="22"/>
        <v>-3460.2101199999997</v>
      </c>
      <c r="J38" s="18">
        <f t="shared" si="22"/>
        <v>803.93708999999581</v>
      </c>
      <c r="K38" s="18">
        <f t="shared" si="22"/>
        <v>-1873.535410000004</v>
      </c>
      <c r="L38" s="18">
        <f t="shared" si="22"/>
        <v>11862.700389999991</v>
      </c>
      <c r="M38" s="18">
        <f t="shared" si="22"/>
        <v>4004.1936500000011</v>
      </c>
      <c r="N38" s="11">
        <f t="shared" si="22"/>
        <v>19360.10507999995</v>
      </c>
    </row>
    <row r="39" spans="1:14" ht="23.25" customHeight="1" thickBot="1" x14ac:dyDescent="0.3">
      <c r="A39" s="4" t="s">
        <v>7</v>
      </c>
      <c r="B39" s="14">
        <f t="shared" ref="B39:N39" si="23">B5+B38</f>
        <v>-267008.60584999999</v>
      </c>
      <c r="C39" s="14">
        <f t="shared" si="23"/>
        <v>-261231.91116999998</v>
      </c>
      <c r="D39" s="14">
        <f t="shared" si="23"/>
        <v>-256599.34391999998</v>
      </c>
      <c r="E39" s="14">
        <f t="shared" si="23"/>
        <v>-258577.68472999998</v>
      </c>
      <c r="F39" s="14">
        <f t="shared" si="23"/>
        <v>-257303.02970999997</v>
      </c>
      <c r="G39" s="14">
        <f t="shared" si="23"/>
        <v>-247568.29389999999</v>
      </c>
      <c r="H39" s="14">
        <f t="shared" si="23"/>
        <v>-258346.33051999999</v>
      </c>
      <c r="I39" s="14">
        <f t="shared" si="23"/>
        <v>-261806.54063999999</v>
      </c>
      <c r="J39" s="14">
        <f t="shared" si="23"/>
        <v>-261002.60355</v>
      </c>
      <c r="K39" s="14">
        <f t="shared" si="23"/>
        <v>-262876.13896000001</v>
      </c>
      <c r="L39" s="14">
        <f t="shared" si="23"/>
        <v>-251013.43857000003</v>
      </c>
      <c r="M39" s="14">
        <f t="shared" si="23"/>
        <v>-247009.24492000003</v>
      </c>
      <c r="N39" s="14">
        <f t="shared" si="23"/>
        <v>-247009.24492000003</v>
      </c>
    </row>
    <row r="40" spans="1:14" ht="27" customHeight="1" thickBot="1" x14ac:dyDescent="0.3">
      <c r="A40" s="15" t="s">
        <v>11</v>
      </c>
      <c r="B40" s="19">
        <f>B6+B15-B7</f>
        <v>-93887.82</v>
      </c>
      <c r="C40" s="19">
        <f t="shared" ref="C40:N40" si="24">C6+C15-C7</f>
        <v>-95723.82</v>
      </c>
      <c r="D40" s="19">
        <f t="shared" si="24"/>
        <v>-94769.790000000008</v>
      </c>
      <c r="E40" s="19">
        <f t="shared" si="24"/>
        <v>-102795.11000000002</v>
      </c>
      <c r="F40" s="19">
        <f t="shared" si="24"/>
        <v>-106517.49000000002</v>
      </c>
      <c r="G40" s="19">
        <f t="shared" si="24"/>
        <v>-104317.96000000002</v>
      </c>
      <c r="H40" s="19">
        <f t="shared" si="24"/>
        <v>-108088.69000000002</v>
      </c>
      <c r="I40" s="19">
        <f t="shared" si="24"/>
        <v>-115585.69000000003</v>
      </c>
      <c r="J40" s="19">
        <f t="shared" si="24"/>
        <v>-121959.15000000002</v>
      </c>
      <c r="K40" s="19">
        <f t="shared" si="24"/>
        <v>-127399.08000000002</v>
      </c>
      <c r="L40" s="19">
        <f t="shared" si="24"/>
        <v>-120367.87000000002</v>
      </c>
      <c r="M40" s="19">
        <f t="shared" si="24"/>
        <v>-122324.97000000002</v>
      </c>
      <c r="N40" s="19">
        <f t="shared" si="24"/>
        <v>-122324.97000000006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2023-03-02T05:20:33Z</cp:lastPrinted>
  <dcterms:created xsi:type="dcterms:W3CDTF">2011-06-06T03:25:48Z</dcterms:created>
  <dcterms:modified xsi:type="dcterms:W3CDTF">2023-03-21T02:35:29Z</dcterms:modified>
</cp:coreProperties>
</file>