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K34" i="1" l="1"/>
  <c r="M36" i="1" l="1"/>
  <c r="M27" i="1" l="1"/>
  <c r="M16" i="1"/>
  <c r="M26" i="1"/>
  <c r="M8" i="1"/>
  <c r="K36" i="1" l="1"/>
  <c r="L27" i="1" l="1"/>
  <c r="L16" i="1"/>
  <c r="L26" i="1"/>
  <c r="L8" i="1"/>
  <c r="K27" i="1" l="1"/>
  <c r="K16" i="1"/>
  <c r="K26" i="1"/>
  <c r="K8" i="1"/>
  <c r="L33" i="1" l="1"/>
  <c r="M33" i="1"/>
  <c r="K33" i="1"/>
  <c r="J33" i="1"/>
  <c r="K28" i="1"/>
  <c r="L28" i="1"/>
  <c r="M28" i="1"/>
  <c r="J28" i="1"/>
  <c r="L25" i="1"/>
  <c r="M25" i="1"/>
  <c r="K25" i="1"/>
  <c r="M24" i="1"/>
  <c r="L24" i="1"/>
  <c r="K24" i="1"/>
  <c r="J36" i="1" l="1"/>
  <c r="J29" i="1" l="1"/>
  <c r="I28" i="1" l="1"/>
  <c r="H28" i="1"/>
  <c r="J27" i="1" l="1"/>
  <c r="J16" i="1"/>
  <c r="J26" i="1"/>
  <c r="J8" i="1"/>
  <c r="H33" i="1"/>
  <c r="I33" i="1"/>
  <c r="H25" i="1"/>
  <c r="I25" i="1"/>
  <c r="J25" i="1"/>
  <c r="H24" i="1"/>
  <c r="I24" i="1"/>
  <c r="J24" i="1"/>
  <c r="B24" i="1"/>
  <c r="G28" i="1"/>
  <c r="I27" i="1" l="1"/>
  <c r="I16" i="1"/>
  <c r="I26" i="1"/>
  <c r="I8" i="1"/>
  <c r="H36" i="1" l="1"/>
  <c r="H27" i="1" l="1"/>
  <c r="H16" i="1"/>
  <c r="H26" i="1"/>
  <c r="H8" i="1"/>
  <c r="G36" i="1" l="1"/>
  <c r="E29" i="1" l="1"/>
  <c r="F34" i="1" l="1"/>
  <c r="E34" i="1" l="1"/>
  <c r="G27" i="1" l="1"/>
  <c r="G16" i="1"/>
  <c r="G26" i="1"/>
  <c r="G8" i="1"/>
  <c r="F27" i="1" l="1"/>
  <c r="E27" i="1"/>
  <c r="F16" i="1"/>
  <c r="F26" i="1"/>
  <c r="F8" i="1"/>
  <c r="E36" i="1" l="1"/>
  <c r="E16" i="1" l="1"/>
  <c r="E26" i="1"/>
  <c r="E8" i="1"/>
  <c r="E33" i="1" l="1"/>
  <c r="F33" i="1"/>
  <c r="G33" i="1"/>
  <c r="E28" i="1"/>
  <c r="F28" i="1"/>
  <c r="E25" i="1"/>
  <c r="F25" i="1"/>
  <c r="G25" i="1"/>
  <c r="E24" i="1"/>
  <c r="F24" i="1"/>
  <c r="G24" i="1"/>
  <c r="D34" i="1" l="1"/>
  <c r="C34" i="1" l="1"/>
  <c r="B34" i="1" l="1"/>
  <c r="C36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N25" i="1" l="1"/>
  <c r="N26" i="1"/>
  <c r="N27" i="1"/>
  <c r="N28" i="1"/>
  <c r="N29" i="1"/>
  <c r="N30" i="1"/>
  <c r="N31" i="1"/>
  <c r="N32" i="1"/>
  <c r="N33" i="1"/>
  <c r="N34" i="1"/>
  <c r="N35" i="1"/>
  <c r="N36" i="1"/>
  <c r="N24" i="1"/>
  <c r="N6" i="1" l="1"/>
  <c r="N5" i="1"/>
  <c r="N8" i="1" l="1"/>
  <c r="N14" i="1"/>
  <c r="N13" i="1"/>
  <c r="N12" i="1"/>
  <c r="N11" i="1"/>
  <c r="N10" i="1"/>
  <c r="N9" i="1"/>
  <c r="N17" i="1" l="1"/>
  <c r="N18" i="1"/>
  <c r="N19" i="1"/>
  <c r="N20" i="1"/>
  <c r="N21" i="1"/>
  <c r="N22" i="1"/>
  <c r="N16" i="1"/>
  <c r="K15" i="1"/>
  <c r="L15" i="1"/>
  <c r="M15" i="1"/>
  <c r="K7" i="1"/>
  <c r="L7" i="1"/>
  <c r="M7" i="1"/>
  <c r="M37" i="1" l="1"/>
  <c r="M38" i="1" s="1"/>
  <c r="K37" i="1"/>
  <c r="L37" i="1" l="1"/>
  <c r="L38" i="1" s="1"/>
  <c r="K38" i="1"/>
  <c r="J7" i="1"/>
  <c r="H15" i="1"/>
  <c r="J15" i="1"/>
  <c r="I7" i="1"/>
  <c r="J37" i="1" l="1"/>
  <c r="J38" i="1" s="1"/>
  <c r="I15" i="1"/>
  <c r="H7" i="1"/>
  <c r="H37" i="1" l="1"/>
  <c r="H38" i="1" s="1"/>
  <c r="I37" i="1"/>
  <c r="E15" i="1"/>
  <c r="F15" i="1"/>
  <c r="G15" i="1"/>
  <c r="E7" i="1"/>
  <c r="F7" i="1"/>
  <c r="G7" i="1"/>
  <c r="D15" i="1"/>
  <c r="D37" i="1" s="1"/>
  <c r="D38" i="1" s="1"/>
  <c r="D7" i="1"/>
  <c r="C15" i="1"/>
  <c r="C37" i="1" s="1"/>
  <c r="C7" i="1"/>
  <c r="B15" i="1"/>
  <c r="B37" i="1" s="1"/>
  <c r="B7" i="1"/>
  <c r="G37" i="1" l="1"/>
  <c r="G38" i="1" s="1"/>
  <c r="N7" i="1"/>
  <c r="E37" i="1"/>
  <c r="E38" i="1" s="1"/>
  <c r="N15" i="1"/>
  <c r="I38" i="1"/>
  <c r="F37" i="1"/>
  <c r="F38" i="1" s="1"/>
  <c r="B40" i="1"/>
  <c r="C6" i="1" s="1"/>
  <c r="C40" i="1" s="1"/>
  <c r="N40" i="1" l="1"/>
  <c r="N37" i="1"/>
  <c r="C38" i="1"/>
  <c r="D6" i="1"/>
  <c r="D40" i="1" s="1"/>
  <c r="N38" i="1" l="1"/>
  <c r="N39" i="1" s="1"/>
  <c r="E6" i="1"/>
  <c r="E40" i="1" s="1"/>
  <c r="B38" i="1"/>
  <c r="B39" i="1" s="1"/>
  <c r="C5" i="1" s="1"/>
  <c r="C39" i="1" s="1"/>
  <c r="F6" i="1" l="1"/>
  <c r="D5" i="1"/>
  <c r="D39" i="1" s="1"/>
  <c r="F40" i="1" l="1"/>
  <c r="G6" i="1" s="1"/>
  <c r="G40" i="1" s="1"/>
  <c r="E5" i="1"/>
  <c r="H6" i="1" l="1"/>
  <c r="H40" i="1" s="1"/>
  <c r="I6" i="1" s="1"/>
  <c r="I40" i="1" s="1"/>
  <c r="J6" i="1" s="1"/>
  <c r="J40" i="1" s="1"/>
  <c r="E39" i="1"/>
  <c r="F5" i="1" s="1"/>
  <c r="F39" i="1" s="1"/>
  <c r="G5" i="1" s="1"/>
  <c r="G39" i="1" s="1"/>
  <c r="K6" i="1" l="1"/>
  <c r="K40" i="1" s="1"/>
  <c r="H5" i="1"/>
  <c r="H39" i="1" s="1"/>
  <c r="L6" i="1" l="1"/>
  <c r="L40" i="1" s="1"/>
  <c r="I5" i="1"/>
  <c r="I39" i="1" s="1"/>
  <c r="M6" i="1" l="1"/>
  <c r="M40" i="1" s="1"/>
  <c r="J5" i="1"/>
  <c r="J39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<sst xmlns="http://schemas.openxmlformats.org/spreadsheetml/2006/main" count="51" uniqueCount="43">
  <si>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</si>
  <si>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</si>
  <si>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</si>
  <si>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</si>
  <si>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</si>
  <si>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</si>
  <si>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</si>
  <si>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</si>
  <si>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</si>
  <si>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</si>
  <si>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</si>
  <si>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</si>
  <si>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</si>
  <si>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</si>
  <si>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</si>
  <si>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</si>
  <si>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</si>
  <si>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</si>
  <si>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</si>
  <si>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</si>
  <si>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</si>
  <si>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</si>
  <si>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</si>
  <si>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</si>
  <si>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</si>
  <si>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</si>
  <si>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</si>
  <si>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>Тех.обслуживание ОДПУ</t>
  </si>
  <si>
    <t>Январь 2022г.</t>
  </si>
  <si>
    <t>Февраль 2022г.</t>
  </si>
  <si>
    <t>Март 2022г.</t>
  </si>
  <si>
    <t>Апрель 2022г.</t>
  </si>
  <si>
    <t>Май 2022г.</t>
  </si>
  <si>
    <t>Июнь 2022г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</si>
  <si>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</si>
  <si>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</si>
  <si>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</si>
  <si>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</si>
  <si>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</si>
  <si>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</si>
  <si>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</si>
  <si>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Матросова, 29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</si>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</sst>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28" zoomScale="75" workbookViewId="0">
      <selection activeCell="A33" sqref="A33"/>
    </sheetView>
  </sheetViews>
  <sheetFormatPr defaultRowHeight="13.2" x14ac:dyDescent="0.25"/>
  <cols>
    <col min="1" max="1" width="58.6640625" customWidth="1"/>
    <col min="2" max="2" width="14.33203125" customWidth="1"/>
    <col min="3" max="3" width="14.6640625" customWidth="1"/>
    <col min="4" max="5" width="13.44140625" customWidth="1"/>
    <col min="6" max="6" width="14.5546875" customWidth="1"/>
    <col min="7" max="7" width="14.109375" customWidth="1"/>
    <col min="8" max="8" width="13.88671875" customWidth="1"/>
    <col min="9" max="9" width="15.33203125" customWidth="1"/>
    <col min="10" max="13" width="14.5546875" customWidth="1"/>
    <col min="14" max="14" width="16.109375" customWidth="1"/>
    <col min="23" max="23" width="0" hidden="1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-43502.34</v>
      </c>
      <c r="C5" s="8">
        <f t="shared" ref="C5:D6" si="0">B39</f>
        <v>-42165.647539999998</v>
      </c>
      <c r="D5" s="8">
        <f t="shared" si="0"/>
        <v>-38460.854980000004</v>
      </c>
      <c r="E5" s="8">
        <f t="shared" ref="E5:E6" si="1">D39</f>
        <v>-45580.635350000004</v>
      </c>
      <c r="F5" s="8">
        <f t="shared" ref="F5:F6" si="2">E39</f>
        <v>-35662.579180000008</v>
      </c>
      <c r="G5" s="8">
        <f t="shared" ref="G5:G6" si="3">F39</f>
        <v>-31460.316320000009</v>
      </c>
      <c r="H5" s="8">
        <f t="shared" ref="H5:H6" si="4">G39</f>
        <v>-35879.511820000014</v>
      </c>
      <c r="I5" s="8">
        <f t="shared" ref="I5:I6" si="5">H39</f>
        <v>-46046.306220000013</v>
      </c>
      <c r="J5" s="8">
        <f t="shared" ref="J5:J6" si="6">I39</f>
        <v>-45287.338810000008</v>
      </c>
      <c r="K5" s="8">
        <f t="shared" ref="K5:K6" si="7">J39</f>
        <v>-42895.340860000011</v>
      </c>
      <c r="L5" s="8">
        <f t="shared" ref="L5:L6" si="8">K39</f>
        <v>-38441.028930000015</v>
      </c>
      <c r="M5" s="8">
        <f t="shared" ref="M5:M6" si="9">L39</f>
        <v>-35264.237900000015</v>
      </c>
      <c r="N5" s="8">
        <f>B5</f>
        <v>-43502.34</v>
      </c>
    </row>
    <row r="6" spans="1:18" ht="21" customHeight="1" thickBot="1" x14ac:dyDescent="0.3">
      <c r="A6" s="7" t="s">
        <v>13</v>
      </c>
      <c r="B6" s="8">
        <v>-80551.210000000006</v>
      </c>
      <c r="C6" s="8">
        <f t="shared" si="0"/>
        <v>-89106.63</v>
      </c>
      <c r="D6" s="8">
        <f t="shared" si="0"/>
        <v>-90591.37000000001</v>
      </c>
      <c r="E6" s="8">
        <f t="shared" si="1"/>
        <v>-94776.530000000013</v>
      </c>
      <c r="F6" s="8">
        <f t="shared" si="2"/>
        <v>-93832.660000000018</v>
      </c>
      <c r="G6" s="8">
        <f t="shared" si="3"/>
        <v>-97521.200000000012</v>
      </c>
      <c r="H6" s="8">
        <f t="shared" si="4"/>
        <v>-98107.400000000009</v>
      </c>
      <c r="I6" s="8">
        <f t="shared" si="5"/>
        <v>-100813.97000000002</v>
      </c>
      <c r="J6" s="8">
        <f t="shared" si="6"/>
        <v>-105328.97</v>
      </c>
      <c r="K6" s="8">
        <f t="shared" si="7"/>
        <v>-106792.51999999999</v>
      </c>
      <c r="L6" s="8">
        <f t="shared" si="8"/>
        <v>-109458.18999999999</v>
      </c>
      <c r="M6" s="8">
        <f t="shared" si="9"/>
        <v>-116495.32999999999</v>
      </c>
      <c r="N6" s="8">
        <f>B6</f>
        <v>-80551.210000000006</v>
      </c>
    </row>
    <row r="7" spans="1:18" ht="20.25" customHeight="1" thickBot="1" x14ac:dyDescent="0.3">
      <c r="A7" s="9" t="s">
        <v>12</v>
      </c>
      <c r="B7" s="10">
        <f>SUM(B8:B14)</f>
        <v>32215.38</v>
      </c>
      <c r="C7" s="10">
        <f>SUM(C8:C14)</f>
        <v>30176.880000000001</v>
      </c>
      <c r="D7" s="10">
        <f>SUM(D8:D14)</f>
        <v>32651.890000000003</v>
      </c>
      <c r="E7" s="10">
        <f t="shared" ref="E7:M7" si="10">SUM(E8:E14)</f>
        <v>33367.410000000003</v>
      </c>
      <c r="F7" s="10">
        <f t="shared" si="10"/>
        <v>30209.780000000002</v>
      </c>
      <c r="G7" s="10">
        <f t="shared" si="10"/>
        <v>30180.499999999996</v>
      </c>
      <c r="H7" s="10">
        <f t="shared" si="10"/>
        <v>30180.499999999996</v>
      </c>
      <c r="I7" s="10">
        <f t="shared" si="10"/>
        <v>30012.029999999995</v>
      </c>
      <c r="J7" s="10">
        <f t="shared" si="10"/>
        <v>30943.349999999995</v>
      </c>
      <c r="K7" s="10">
        <f t="shared" si="10"/>
        <v>35189.89</v>
      </c>
      <c r="L7" s="10">
        <f t="shared" si="10"/>
        <v>35189.89</v>
      </c>
      <c r="M7" s="10">
        <f t="shared" si="10"/>
        <v>35243.019999999997</v>
      </c>
      <c r="N7" s="10">
        <f>SUM(B7:M7)</f>
        <v>385560.52000000008</v>
      </c>
    </row>
    <row r="8" spans="1:18" ht="24.75" customHeight="1" thickBot="1" x14ac:dyDescent="0.3">
      <c r="A8" s="4" t="s">
        <v>25</v>
      </c>
      <c r="B8" s="11">
        <f>25870.38+444.16+1194.72</f>
        <v>27509.260000000002</v>
      </c>
      <c r="C8" s="11">
        <f>25870.38+444.16+1194.72</f>
        <v>27509.260000000002</v>
      </c>
      <c r="D8" s="11">
        <f>25870.38+444.16+1194.72</f>
        <v>27509.260000000002</v>
      </c>
      <c r="E8" s="11">
        <f>25870.38+444.16+1194.72</f>
        <v>27509.260000000002</v>
      </c>
      <c r="F8" s="11">
        <f>25870.38+444.16+1194.72</f>
        <v>27509.260000000002</v>
      </c>
      <c r="G8" s="11">
        <f>25873.76+444.22+1194.87</f>
        <v>27512.85</v>
      </c>
      <c r="H8" s="11">
        <f>25873.76+444.22+1194.87</f>
        <v>27512.85</v>
      </c>
      <c r="I8" s="11">
        <f>25873.76-1660.01+7681.1-4550.47</f>
        <v>27344.379999999997</v>
      </c>
      <c r="J8" s="11">
        <f>25873.76+1470.62</f>
        <v>27344.379999999997</v>
      </c>
      <c r="K8" s="11">
        <f>31051.62+1470.62</f>
        <v>32522.239999999998</v>
      </c>
      <c r="L8" s="11">
        <f>31051.62+1470.62</f>
        <v>32522.239999999998</v>
      </c>
      <c r="M8" s="11">
        <f>31051.62+1470.62</f>
        <v>32522.239999999998</v>
      </c>
      <c r="N8" s="11">
        <f t="shared" ref="N8:N16" si="11">SUM(B8:M8)</f>
        <v>344827.48000000004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32.9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si="11"/>
        <v>32.9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1"/>
        <v>0</v>
      </c>
    </row>
    <row r="11" spans="1:18" ht="24.75" customHeight="1" thickBot="1" x14ac:dyDescent="0.3">
      <c r="A11" s="4" t="s">
        <v>18</v>
      </c>
      <c r="B11" s="11">
        <v>2038.5</v>
      </c>
      <c r="C11" s="11">
        <v>0</v>
      </c>
      <c r="D11" s="11">
        <v>2475.0100000000002</v>
      </c>
      <c r="E11" s="11">
        <v>3190.53</v>
      </c>
      <c r="F11" s="11">
        <v>0</v>
      </c>
      <c r="G11" s="11">
        <v>0</v>
      </c>
      <c r="H11" s="11">
        <v>0</v>
      </c>
      <c r="I11" s="11">
        <v>0</v>
      </c>
      <c r="J11" s="11">
        <v>931.32</v>
      </c>
      <c r="K11" s="11">
        <v>0</v>
      </c>
      <c r="L11" s="11">
        <v>0</v>
      </c>
      <c r="M11" s="11">
        <v>0</v>
      </c>
      <c r="N11" s="11">
        <f t="shared" si="11"/>
        <v>8635.36</v>
      </c>
    </row>
    <row r="12" spans="1:18" ht="24.75" customHeight="1" thickBot="1" x14ac:dyDescent="0.3">
      <c r="A12" s="4" t="s">
        <v>24</v>
      </c>
      <c r="B12" s="11">
        <v>166.82</v>
      </c>
      <c r="C12" s="11">
        <v>166.82</v>
      </c>
      <c r="D12" s="11">
        <v>166.82</v>
      </c>
      <c r="E12" s="11">
        <v>166.82</v>
      </c>
      <c r="F12" s="11">
        <v>166.82</v>
      </c>
      <c r="G12" s="11">
        <v>166.85</v>
      </c>
      <c r="H12" s="11">
        <v>166.85</v>
      </c>
      <c r="I12" s="11">
        <v>166.85</v>
      </c>
      <c r="J12" s="11">
        <v>166.85</v>
      </c>
      <c r="K12" s="11">
        <v>166.85</v>
      </c>
      <c r="L12" s="11">
        <v>166.85</v>
      </c>
      <c r="M12" s="11">
        <v>219.98</v>
      </c>
      <c r="N12" s="11">
        <f t="shared" si="11"/>
        <v>2055.1799999999994</v>
      </c>
    </row>
    <row r="13" spans="1:18" ht="24.75" customHeight="1" thickBot="1" x14ac:dyDescent="0.3">
      <c r="A13" s="4" t="s">
        <v>42</v>
      </c>
      <c r="B13" s="11">
        <v>1900.8</v>
      </c>
      <c r="C13" s="11">
        <v>1900.8</v>
      </c>
      <c r="D13" s="11">
        <v>1900.8</v>
      </c>
      <c r="E13" s="11">
        <v>1900.8</v>
      </c>
      <c r="F13" s="11">
        <v>1900.8</v>
      </c>
      <c r="G13" s="11">
        <v>1900.8</v>
      </c>
      <c r="H13" s="11">
        <v>1900.8</v>
      </c>
      <c r="I13" s="11">
        <v>1900.8</v>
      </c>
      <c r="J13" s="11">
        <v>1900.8</v>
      </c>
      <c r="K13" s="11">
        <v>1900.8</v>
      </c>
      <c r="L13" s="11">
        <v>1900.8</v>
      </c>
      <c r="M13" s="11">
        <v>1900.8</v>
      </c>
      <c r="N13" s="11">
        <f t="shared" si="11"/>
        <v>22809.599999999995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1"/>
        <v>7200</v>
      </c>
    </row>
    <row r="15" spans="1:18" ht="20.25" customHeight="1" thickBot="1" x14ac:dyDescent="0.3">
      <c r="A15" s="12" t="s">
        <v>8</v>
      </c>
      <c r="B15" s="13">
        <f>SUM(B16:B22)</f>
        <v>23659.96</v>
      </c>
      <c r="C15" s="13">
        <f>SUM(C16:C22)</f>
        <v>28692.14</v>
      </c>
      <c r="D15" s="13">
        <f>SUM(D16:D22)</f>
        <v>28466.730000000003</v>
      </c>
      <c r="E15" s="13">
        <f t="shared" ref="E15:M15" si="12">SUM(E16:E22)</f>
        <v>34311.279999999999</v>
      </c>
      <c r="F15" s="13">
        <f t="shared" si="12"/>
        <v>26521.24</v>
      </c>
      <c r="G15" s="13">
        <f t="shared" si="12"/>
        <v>29594.300000000003</v>
      </c>
      <c r="H15" s="13">
        <f t="shared" si="12"/>
        <v>27473.929999999997</v>
      </c>
      <c r="I15" s="13">
        <f t="shared" si="12"/>
        <v>25497.030000000006</v>
      </c>
      <c r="J15" s="13">
        <f t="shared" si="12"/>
        <v>29479.8</v>
      </c>
      <c r="K15" s="13">
        <f t="shared" si="12"/>
        <v>32524.220000000005</v>
      </c>
      <c r="L15" s="13">
        <f t="shared" si="12"/>
        <v>28152.75</v>
      </c>
      <c r="M15" s="13">
        <f t="shared" si="12"/>
        <v>46603.909999999996</v>
      </c>
      <c r="N15" s="13">
        <f>SUM(B15:M15)</f>
        <v>360977.29</v>
      </c>
    </row>
    <row r="16" spans="1:18" ht="24" customHeight="1" thickBot="1" x14ac:dyDescent="0.3">
      <c r="A16" s="4" t="s">
        <v>26</v>
      </c>
      <c r="B16" s="11">
        <f>19976.74+343.66+924.37</f>
        <v>21244.77</v>
      </c>
      <c r="C16" s="11">
        <f>22808.94+397.13+1068.4</f>
        <v>24274.47</v>
      </c>
      <c r="D16" s="11">
        <f>24337.99+405.62+1090.86</f>
        <v>25834.47</v>
      </c>
      <c r="E16" s="11">
        <f>27588.48+459.19+1235.1</f>
        <v>29282.769999999997</v>
      </c>
      <c r="F16" s="11">
        <f>20441.37+359.48+966.94</f>
        <v>21767.789999999997</v>
      </c>
      <c r="G16" s="11">
        <f>25021.34+466.83+1253.99</f>
        <v>26742.160000000003</v>
      </c>
      <c r="H16" s="11">
        <f>23751.92+389.82+1050.2</f>
        <v>25191.94</v>
      </c>
      <c r="I16" s="11">
        <f>21975.55+174.15+752.4+468.4</f>
        <v>23370.500000000004</v>
      </c>
      <c r="J16" s="11">
        <f>24861.33+1658.51</f>
        <v>26519.84</v>
      </c>
      <c r="K16" s="11">
        <f>27444.68+1758.14</f>
        <v>29202.82</v>
      </c>
      <c r="L16" s="11">
        <f>24929.83+1186.86</f>
        <v>26116.690000000002</v>
      </c>
      <c r="M16" s="11">
        <f>40790.07+2147.39</f>
        <v>42937.46</v>
      </c>
      <c r="N16" s="11">
        <f t="shared" si="11"/>
        <v>322485.68</v>
      </c>
    </row>
    <row r="17" spans="1:15" ht="26.25" customHeight="1" thickBot="1" x14ac:dyDescent="0.3">
      <c r="A17" s="4" t="s">
        <v>16</v>
      </c>
      <c r="B17" s="11">
        <v>0</v>
      </c>
      <c r="C17" s="11">
        <v>2.3199999999999998</v>
      </c>
      <c r="D17" s="11">
        <v>50.98</v>
      </c>
      <c r="E17" s="11">
        <v>90.89</v>
      </c>
      <c r="F17" s="11">
        <v>0</v>
      </c>
      <c r="G17" s="11">
        <v>71.27</v>
      </c>
      <c r="H17" s="11">
        <v>1.85</v>
      </c>
      <c r="I17" s="11">
        <v>0.08</v>
      </c>
      <c r="J17" s="11">
        <v>36.69</v>
      </c>
      <c r="K17" s="11">
        <v>21.74</v>
      </c>
      <c r="L17" s="11">
        <v>0</v>
      </c>
      <c r="M17" s="11">
        <v>87.94</v>
      </c>
      <c r="N17" s="11">
        <f t="shared" ref="N17:N22" si="13">SUM(B17:M17)</f>
        <v>363.76</v>
      </c>
    </row>
    <row r="18" spans="1:15" ht="26.25" customHeight="1" thickBot="1" x14ac:dyDescent="0.3">
      <c r="A18" s="4" t="s">
        <v>17</v>
      </c>
      <c r="B18" s="11">
        <v>0</v>
      </c>
      <c r="C18" s="11">
        <v>0</v>
      </c>
      <c r="D18" s="11">
        <v>12.88</v>
      </c>
      <c r="E18" s="11">
        <v>0.63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si="13"/>
        <v>13.510000000000002</v>
      </c>
    </row>
    <row r="19" spans="1:15" ht="26.25" customHeight="1" thickBot="1" x14ac:dyDescent="0.3">
      <c r="A19" s="4" t="s">
        <v>18</v>
      </c>
      <c r="B19" s="11">
        <v>0</v>
      </c>
      <c r="C19" s="11">
        <v>1973.23</v>
      </c>
      <c r="D19" s="11">
        <v>123.72</v>
      </c>
      <c r="E19" s="11">
        <v>2299</v>
      </c>
      <c r="F19" s="11">
        <v>2505.67</v>
      </c>
      <c r="G19" s="11">
        <v>285.91000000000003</v>
      </c>
      <c r="H19" s="11">
        <v>90.19</v>
      </c>
      <c r="I19" s="11">
        <v>0.19</v>
      </c>
      <c r="J19" s="11">
        <v>93</v>
      </c>
      <c r="K19" s="11">
        <v>875.33</v>
      </c>
      <c r="L19" s="11">
        <v>0</v>
      </c>
      <c r="M19" s="11">
        <v>320.33999999999997</v>
      </c>
      <c r="N19" s="11">
        <f t="shared" si="13"/>
        <v>8566.58</v>
      </c>
    </row>
    <row r="20" spans="1:15" ht="26.25" customHeight="1" thickBot="1" x14ac:dyDescent="0.3">
      <c r="A20" s="4" t="s">
        <v>24</v>
      </c>
      <c r="B20" s="11">
        <v>125.59</v>
      </c>
      <c r="C20" s="11">
        <v>152.52000000000001</v>
      </c>
      <c r="D20" s="11">
        <v>155.08000000000001</v>
      </c>
      <c r="E20" s="11">
        <v>178.76</v>
      </c>
      <c r="F20" s="11">
        <v>131.81</v>
      </c>
      <c r="G20" s="11">
        <v>161.79</v>
      </c>
      <c r="H20" s="11">
        <v>153.15</v>
      </c>
      <c r="I20" s="11">
        <v>141.72</v>
      </c>
      <c r="J20" s="11">
        <v>160.41</v>
      </c>
      <c r="K20" s="11">
        <v>176.33</v>
      </c>
      <c r="L20" s="11">
        <v>131.26</v>
      </c>
      <c r="M20" s="11">
        <v>235.03</v>
      </c>
      <c r="N20" s="11">
        <f t="shared" si="13"/>
        <v>1903.45</v>
      </c>
    </row>
    <row r="21" spans="1:15" ht="26.25" customHeight="1" thickBot="1" x14ac:dyDescent="0.3">
      <c r="A21" s="4" t="s">
        <v>42</v>
      </c>
      <c r="B21" s="11">
        <v>1689.6</v>
      </c>
      <c r="C21" s="11">
        <v>1689.6</v>
      </c>
      <c r="D21" s="11">
        <v>1689.6</v>
      </c>
      <c r="E21" s="11">
        <v>2059.23</v>
      </c>
      <c r="F21" s="11">
        <v>1715.97</v>
      </c>
      <c r="G21" s="11">
        <v>1933.17</v>
      </c>
      <c r="H21" s="11">
        <v>1636.8</v>
      </c>
      <c r="I21" s="11">
        <v>1584.54</v>
      </c>
      <c r="J21" s="11">
        <v>2269.86</v>
      </c>
      <c r="K21" s="11">
        <v>1848</v>
      </c>
      <c r="L21" s="11">
        <v>1504.8</v>
      </c>
      <c r="M21" s="11">
        <v>2623.14</v>
      </c>
      <c r="N21" s="11">
        <f t="shared" si="13"/>
        <v>22244.309999999998</v>
      </c>
    </row>
    <row r="22" spans="1:15" ht="26.25" customHeight="1" thickBot="1" x14ac:dyDescent="0.3">
      <c r="A22" s="4" t="s">
        <v>14</v>
      </c>
      <c r="B22" s="14">
        <v>600</v>
      </c>
      <c r="C22" s="14">
        <v>600</v>
      </c>
      <c r="D22" s="14">
        <v>600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3"/>
        <v>5400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1531.7*0.55</f>
        <v>842.43500000000006</v>
      </c>
      <c r="C24" s="11">
        <f t="shared" ref="C24:J24" si="14">1531.7*0.55</f>
        <v>842.43500000000006</v>
      </c>
      <c r="D24" s="11">
        <f t="shared" si="14"/>
        <v>842.43500000000006</v>
      </c>
      <c r="E24" s="11">
        <f t="shared" si="14"/>
        <v>842.43500000000006</v>
      </c>
      <c r="F24" s="11">
        <f t="shared" si="14"/>
        <v>842.43500000000006</v>
      </c>
      <c r="G24" s="11">
        <f t="shared" si="14"/>
        <v>842.43500000000006</v>
      </c>
      <c r="H24" s="11">
        <f t="shared" si="14"/>
        <v>842.43500000000006</v>
      </c>
      <c r="I24" s="11">
        <f t="shared" si="14"/>
        <v>842.43500000000006</v>
      </c>
      <c r="J24" s="11">
        <f t="shared" si="14"/>
        <v>842.43500000000006</v>
      </c>
      <c r="K24" s="11">
        <f>1531.9*0.55</f>
        <v>842.54500000000007</v>
      </c>
      <c r="L24" s="11">
        <f>1531.9*0.6</f>
        <v>919.14</v>
      </c>
      <c r="M24" s="11">
        <f>1531.9*0.6</f>
        <v>919.14</v>
      </c>
      <c r="N24" s="11">
        <f>SUM(B24:M24)</f>
        <v>10262.740000000002</v>
      </c>
    </row>
    <row r="25" spans="1:15" ht="22.5" customHeight="1" thickBot="1" x14ac:dyDescent="0.3">
      <c r="A25" s="4" t="s">
        <v>2</v>
      </c>
      <c r="B25" s="11">
        <f t="shared" ref="B25:J25" si="15">1531.7*0.17</f>
        <v>260.38900000000001</v>
      </c>
      <c r="C25" s="11">
        <f t="shared" si="15"/>
        <v>260.38900000000001</v>
      </c>
      <c r="D25" s="11">
        <f t="shared" si="15"/>
        <v>260.38900000000001</v>
      </c>
      <c r="E25" s="11">
        <f t="shared" si="15"/>
        <v>260.38900000000001</v>
      </c>
      <c r="F25" s="11">
        <f t="shared" si="15"/>
        <v>260.38900000000001</v>
      </c>
      <c r="G25" s="11">
        <f t="shared" si="15"/>
        <v>260.38900000000001</v>
      </c>
      <c r="H25" s="11">
        <f t="shared" si="15"/>
        <v>260.38900000000001</v>
      </c>
      <c r="I25" s="11">
        <f t="shared" si="15"/>
        <v>260.38900000000001</v>
      </c>
      <c r="J25" s="11">
        <f t="shared" si="15"/>
        <v>260.38900000000001</v>
      </c>
      <c r="K25" s="11">
        <f>1531.9*0.17</f>
        <v>260.42300000000006</v>
      </c>
      <c r="L25" s="11">
        <f t="shared" ref="L25:M25" si="16">1531.9*0.17</f>
        <v>260.42300000000006</v>
      </c>
      <c r="M25" s="11">
        <f t="shared" si="16"/>
        <v>260.42300000000006</v>
      </c>
      <c r="N25" s="11">
        <f t="shared" ref="N25:N36" si="17">SUM(B25:M25)</f>
        <v>3124.7700000000013</v>
      </c>
    </row>
    <row r="26" spans="1:15" ht="21" customHeight="1" thickBot="1" x14ac:dyDescent="0.3">
      <c r="A26" s="4" t="s">
        <v>3</v>
      </c>
      <c r="B26" s="11">
        <f>31615.38*2.3%</f>
        <v>727.15373999999997</v>
      </c>
      <c r="C26" s="11">
        <f>29576.88*2.3%</f>
        <v>680.26823999999999</v>
      </c>
      <c r="D26" s="11">
        <f>32051.89*2.3%</f>
        <v>737.19346999999993</v>
      </c>
      <c r="E26" s="11">
        <f>32767.41*2.3%</f>
        <v>753.65043000000003</v>
      </c>
      <c r="F26" s="11">
        <f>29609.78*2.3%</f>
        <v>681.02494000000002</v>
      </c>
      <c r="G26" s="11">
        <f>29580.5*2.3%</f>
        <v>680.35149999999999</v>
      </c>
      <c r="H26" s="11">
        <f>29580.5*2.3%</f>
        <v>680.35149999999999</v>
      </c>
      <c r="I26" s="11">
        <f>29412.03*2.3%</f>
        <v>676.47668999999996</v>
      </c>
      <c r="J26" s="11">
        <f>30343.35*2.3%</f>
        <v>697.89704999999992</v>
      </c>
      <c r="K26" s="11">
        <f>34589.89*2.3%</f>
        <v>795.56746999999996</v>
      </c>
      <c r="L26" s="11">
        <f>34589.89*2.3%</f>
        <v>795.56746999999996</v>
      </c>
      <c r="M26" s="11">
        <f>34643.02*2.3%</f>
        <v>796.78945999999996</v>
      </c>
      <c r="N26" s="11">
        <f t="shared" si="17"/>
        <v>8702.2919599999987</v>
      </c>
    </row>
    <row r="27" spans="1:15" ht="23.25" customHeight="1" thickBot="1" x14ac:dyDescent="0.3">
      <c r="A27" s="4" t="s">
        <v>4</v>
      </c>
      <c r="B27" s="11">
        <f>23059.96*3%</f>
        <v>691.79879999999991</v>
      </c>
      <c r="C27" s="11">
        <f>28092.14*3%</f>
        <v>842.76419999999996</v>
      </c>
      <c r="D27" s="11">
        <f>27866.73*3%</f>
        <v>836.00189999999998</v>
      </c>
      <c r="E27" s="11">
        <f>33911.28*3%</f>
        <v>1017.3384</v>
      </c>
      <c r="F27" s="11">
        <f>26121.24*3%</f>
        <v>783.63720000000001</v>
      </c>
      <c r="G27" s="11">
        <f>29194.3*3%</f>
        <v>875.82899999999995</v>
      </c>
      <c r="H27" s="11">
        <f>27073.93*3%</f>
        <v>812.21789999999999</v>
      </c>
      <c r="I27" s="11">
        <f>25097.03*3%</f>
        <v>752.91089999999997</v>
      </c>
      <c r="J27" s="11">
        <f>29079.8*3%</f>
        <v>872.39399999999989</v>
      </c>
      <c r="K27" s="11">
        <f>32124.22*3%</f>
        <v>963.72659999999996</v>
      </c>
      <c r="L27" s="11">
        <f>27752.75*3%</f>
        <v>832.58249999999998</v>
      </c>
      <c r="M27" s="11">
        <f>46203.91*3%</f>
        <v>1386.1173000000001</v>
      </c>
      <c r="N27" s="11">
        <f t="shared" si="17"/>
        <v>10667.3187</v>
      </c>
    </row>
    <row r="28" spans="1:15" ht="23.25" customHeight="1" thickBot="1" x14ac:dyDescent="0.3">
      <c r="A28" s="4" t="s">
        <v>9</v>
      </c>
      <c r="B28" s="11">
        <f t="shared" ref="B28:F28" si="18">1531.7*8.5</f>
        <v>13019.45</v>
      </c>
      <c r="C28" s="11">
        <f t="shared" si="18"/>
        <v>13019.45</v>
      </c>
      <c r="D28" s="11">
        <f t="shared" si="18"/>
        <v>13019.45</v>
      </c>
      <c r="E28" s="11">
        <f t="shared" si="18"/>
        <v>13019.45</v>
      </c>
      <c r="F28" s="11">
        <f t="shared" si="18"/>
        <v>13019.45</v>
      </c>
      <c r="G28" s="11">
        <f>1531.7*8.5</f>
        <v>13019.45</v>
      </c>
      <c r="H28" s="11">
        <f>1531.7*9.7</f>
        <v>14857.49</v>
      </c>
      <c r="I28" s="11">
        <f t="shared" ref="I28" si="19">1531.7*9.7</f>
        <v>14857.49</v>
      </c>
      <c r="J28" s="11">
        <f>1531.9*9.7</f>
        <v>14859.43</v>
      </c>
      <c r="K28" s="11">
        <f t="shared" ref="K28:M28" si="20">1531.9*9.7</f>
        <v>14859.43</v>
      </c>
      <c r="L28" s="11">
        <f t="shared" si="20"/>
        <v>14859.43</v>
      </c>
      <c r="M28" s="11">
        <f t="shared" si="20"/>
        <v>14859.43</v>
      </c>
      <c r="N28" s="11">
        <f t="shared" si="17"/>
        <v>167269.4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f>29+3.92</f>
        <v>32.92</v>
      </c>
      <c r="F29" s="11">
        <v>0</v>
      </c>
      <c r="G29" s="11">
        <v>0</v>
      </c>
      <c r="H29" s="11">
        <v>0</v>
      </c>
      <c r="I29" s="11">
        <v>0</v>
      </c>
      <c r="J29" s="11">
        <f>0.2+0.01</f>
        <v>0.21000000000000002</v>
      </c>
      <c r="K29" s="11">
        <v>0</v>
      </c>
      <c r="L29" s="11">
        <v>0</v>
      </c>
      <c r="M29" s="11">
        <v>0</v>
      </c>
      <c r="N29" s="11">
        <f t="shared" si="17"/>
        <v>33.130000000000003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7"/>
        <v>0</v>
      </c>
    </row>
    <row r="31" spans="1:15" ht="26.25" customHeight="1" thickBot="1" x14ac:dyDescent="0.3">
      <c r="A31" s="4" t="s">
        <v>21</v>
      </c>
      <c r="B31" s="11">
        <v>0</v>
      </c>
      <c r="C31" s="11">
        <v>2475</v>
      </c>
      <c r="D31" s="11">
        <v>3190.5</v>
      </c>
      <c r="E31" s="11">
        <v>0</v>
      </c>
      <c r="F31" s="11">
        <v>0</v>
      </c>
      <c r="G31" s="11">
        <v>0</v>
      </c>
      <c r="H31" s="11">
        <v>0</v>
      </c>
      <c r="I31" s="11">
        <v>931.32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7"/>
        <v>6596.82</v>
      </c>
    </row>
    <row r="32" spans="1:15" ht="26.25" customHeight="1" thickBot="1" x14ac:dyDescent="0.3">
      <c r="A32" s="4" t="s">
        <v>24</v>
      </c>
      <c r="B32" s="11">
        <v>166.84</v>
      </c>
      <c r="C32" s="11">
        <v>166.84</v>
      </c>
      <c r="D32" s="11">
        <v>166.84</v>
      </c>
      <c r="E32" s="11">
        <v>166.84</v>
      </c>
      <c r="F32" s="11">
        <v>166.84</v>
      </c>
      <c r="G32" s="11">
        <v>166.84</v>
      </c>
      <c r="H32" s="11">
        <v>166.84</v>
      </c>
      <c r="I32" s="11">
        <v>166.84</v>
      </c>
      <c r="J32" s="11">
        <v>166.84</v>
      </c>
      <c r="K32" s="11">
        <v>166.84</v>
      </c>
      <c r="L32" s="11">
        <v>166.84</v>
      </c>
      <c r="M32" s="11">
        <v>220.01</v>
      </c>
      <c r="N32" s="11">
        <f t="shared" si="17"/>
        <v>2055.25</v>
      </c>
    </row>
    <row r="33" spans="1:14" ht="22.5" customHeight="1" thickBot="1" x14ac:dyDescent="0.3">
      <c r="A33" s="4" t="s">
        <v>6</v>
      </c>
      <c r="B33" s="20">
        <f t="shared" ref="B33:I33" si="21">1531.7*2.53</f>
        <v>3875.201</v>
      </c>
      <c r="C33" s="20">
        <f t="shared" si="21"/>
        <v>3875.201</v>
      </c>
      <c r="D33" s="20">
        <f t="shared" si="21"/>
        <v>3875.201</v>
      </c>
      <c r="E33" s="20">
        <f t="shared" si="21"/>
        <v>3875.201</v>
      </c>
      <c r="F33" s="20">
        <f t="shared" si="21"/>
        <v>3875.201</v>
      </c>
      <c r="G33" s="20">
        <f t="shared" si="21"/>
        <v>3875.201</v>
      </c>
      <c r="H33" s="20">
        <f t="shared" si="21"/>
        <v>3875.201</v>
      </c>
      <c r="I33" s="20">
        <f t="shared" si="21"/>
        <v>3875.201</v>
      </c>
      <c r="J33" s="20">
        <f>1531.9*2.53</f>
        <v>3875.7069999999999</v>
      </c>
      <c r="K33" s="20">
        <f>1531.9*3.04</f>
        <v>4656.9760000000006</v>
      </c>
      <c r="L33" s="20">
        <f t="shared" ref="L33:M33" si="22">1531.9*3.04</f>
        <v>4656.9760000000006</v>
      </c>
      <c r="M33" s="20">
        <f t="shared" si="22"/>
        <v>4656.9760000000006</v>
      </c>
      <c r="N33" s="11">
        <f t="shared" si="17"/>
        <v>48848.243000000009</v>
      </c>
    </row>
    <row r="34" spans="1:14" ht="22.5" customHeight="1" thickBot="1" x14ac:dyDescent="0.3">
      <c r="A34" s="4" t="s">
        <v>27</v>
      </c>
      <c r="B34" s="11">
        <f>1140</f>
        <v>1140</v>
      </c>
      <c r="C34" s="11">
        <f>1140</f>
        <v>1140</v>
      </c>
      <c r="D34" s="11">
        <f>1140</f>
        <v>1140</v>
      </c>
      <c r="E34" s="11">
        <f>1140</f>
        <v>1140</v>
      </c>
      <c r="F34" s="11">
        <f>1140</f>
        <v>1140</v>
      </c>
      <c r="G34" s="11">
        <v>900</v>
      </c>
      <c r="H34" s="11">
        <v>900</v>
      </c>
      <c r="I34" s="11">
        <v>900</v>
      </c>
      <c r="J34" s="11">
        <v>900</v>
      </c>
      <c r="K34" s="11">
        <f>900</f>
        <v>900</v>
      </c>
      <c r="L34" s="11">
        <f>900</f>
        <v>900</v>
      </c>
      <c r="M34" s="11">
        <f>900</f>
        <v>900</v>
      </c>
      <c r="N34" s="11">
        <f t="shared" si="17"/>
        <v>12000</v>
      </c>
    </row>
    <row r="35" spans="1:14" ht="21.75" customHeight="1" thickBot="1" x14ac:dyDescent="0.3">
      <c r="A35" s="4" t="s">
        <v>42</v>
      </c>
      <c r="B35" s="11">
        <v>1600</v>
      </c>
      <c r="C35" s="11">
        <v>1600</v>
      </c>
      <c r="D35" s="11">
        <v>1350</v>
      </c>
      <c r="E35" s="11">
        <v>2075</v>
      </c>
      <c r="F35" s="11">
        <v>1550</v>
      </c>
      <c r="G35" s="11">
        <v>1500</v>
      </c>
      <c r="H35" s="11">
        <v>2080</v>
      </c>
      <c r="I35" s="11">
        <v>1475</v>
      </c>
      <c r="J35" s="11">
        <v>2125</v>
      </c>
      <c r="K35" s="11">
        <v>1640</v>
      </c>
      <c r="L35" s="11">
        <v>1585</v>
      </c>
      <c r="M35" s="11">
        <v>2160</v>
      </c>
      <c r="N35" s="11">
        <f t="shared" si="17"/>
        <v>20740</v>
      </c>
    </row>
    <row r="36" spans="1:14" ht="24" customHeight="1" thickBot="1" x14ac:dyDescent="0.3">
      <c r="A36" s="4" t="s">
        <v>10</v>
      </c>
      <c r="B36" s="11">
        <v>0</v>
      </c>
      <c r="C36" s="11">
        <f>85</f>
        <v>85</v>
      </c>
      <c r="D36" s="11">
        <v>10168.5</v>
      </c>
      <c r="E36" s="11">
        <f>1000+210</f>
        <v>1210</v>
      </c>
      <c r="F36" s="11">
        <v>0</v>
      </c>
      <c r="G36" s="11">
        <f>8946+2947</f>
        <v>11893</v>
      </c>
      <c r="H36" s="11">
        <f>4888.6+8277.2</f>
        <v>13165.800000000001</v>
      </c>
      <c r="I36" s="11">
        <v>0</v>
      </c>
      <c r="J36" s="11">
        <f>2487.5</f>
        <v>2487.5</v>
      </c>
      <c r="K36" s="11">
        <f>2984.4</f>
        <v>2984.4</v>
      </c>
      <c r="L36" s="11">
        <v>0</v>
      </c>
      <c r="M36" s="11">
        <f>1204.3</f>
        <v>1204.3</v>
      </c>
      <c r="N36" s="11">
        <f t="shared" si="17"/>
        <v>43198.500000000007</v>
      </c>
    </row>
    <row r="37" spans="1:14" ht="22.5" customHeight="1" thickBot="1" x14ac:dyDescent="0.3">
      <c r="A37" s="9" t="s">
        <v>22</v>
      </c>
      <c r="B37" s="10">
        <f t="shared" ref="B37:N37" si="23">SUM(B24:B36)</f>
        <v>22323.267540000001</v>
      </c>
      <c r="C37" s="10">
        <f t="shared" si="23"/>
        <v>24987.347440000001</v>
      </c>
      <c r="D37" s="10">
        <f t="shared" si="23"/>
        <v>35586.510370000004</v>
      </c>
      <c r="E37" s="10">
        <f t="shared" si="23"/>
        <v>24393.223830000003</v>
      </c>
      <c r="F37" s="10">
        <f t="shared" si="23"/>
        <v>22318.977140000003</v>
      </c>
      <c r="G37" s="10">
        <f t="shared" si="23"/>
        <v>34013.495500000005</v>
      </c>
      <c r="H37" s="10">
        <f t="shared" si="23"/>
        <v>37640.724399999999</v>
      </c>
      <c r="I37" s="10">
        <f t="shared" si="23"/>
        <v>24738.062590000001</v>
      </c>
      <c r="J37" s="10">
        <f t="shared" si="23"/>
        <v>27087.802049999998</v>
      </c>
      <c r="K37" s="10">
        <f t="shared" si="23"/>
        <v>28069.908070000005</v>
      </c>
      <c r="L37" s="10">
        <f t="shared" si="23"/>
        <v>24975.95897</v>
      </c>
      <c r="M37" s="10">
        <f t="shared" si="23"/>
        <v>27363.185759999997</v>
      </c>
      <c r="N37" s="10">
        <f t="shared" si="23"/>
        <v>333498.46366000001</v>
      </c>
    </row>
    <row r="38" spans="1:14" ht="23.25" customHeight="1" thickBot="1" x14ac:dyDescent="0.3">
      <c r="A38" s="4" t="s">
        <v>5</v>
      </c>
      <c r="B38" s="18">
        <f t="shared" ref="B38:N38" si="24">B15-B37</f>
        <v>1336.6924599999984</v>
      </c>
      <c r="C38" s="18">
        <f t="shared" si="24"/>
        <v>3704.792559999998</v>
      </c>
      <c r="D38" s="18">
        <f t="shared" si="24"/>
        <v>-7119.7803700000004</v>
      </c>
      <c r="E38" s="18">
        <f t="shared" si="24"/>
        <v>9918.0561699999962</v>
      </c>
      <c r="F38" s="18">
        <f t="shared" si="24"/>
        <v>4202.2628599999989</v>
      </c>
      <c r="G38" s="18">
        <f t="shared" si="24"/>
        <v>-4419.1955000000016</v>
      </c>
      <c r="H38" s="18">
        <f t="shared" si="24"/>
        <v>-10166.794400000002</v>
      </c>
      <c r="I38" s="18">
        <f t="shared" si="24"/>
        <v>758.96741000000475</v>
      </c>
      <c r="J38" s="18">
        <f t="shared" si="24"/>
        <v>2391.9979500000009</v>
      </c>
      <c r="K38" s="18">
        <f t="shared" si="24"/>
        <v>4454.3119299999998</v>
      </c>
      <c r="L38" s="18">
        <f t="shared" si="24"/>
        <v>3176.7910300000003</v>
      </c>
      <c r="M38" s="18">
        <f t="shared" si="24"/>
        <v>19240.72424</v>
      </c>
      <c r="N38" s="14">
        <f t="shared" si="24"/>
        <v>27478.826339999971</v>
      </c>
    </row>
    <row r="39" spans="1:14" ht="23.25" customHeight="1" thickBot="1" x14ac:dyDescent="0.3">
      <c r="A39" s="4" t="s">
        <v>7</v>
      </c>
      <c r="B39" s="14">
        <f t="shared" ref="B39:N39" si="25">B5+B38</f>
        <v>-42165.647539999998</v>
      </c>
      <c r="C39" s="14">
        <f t="shared" si="25"/>
        <v>-38460.854980000004</v>
      </c>
      <c r="D39" s="14">
        <f t="shared" si="25"/>
        <v>-45580.635350000004</v>
      </c>
      <c r="E39" s="14">
        <f t="shared" si="25"/>
        <v>-35662.579180000008</v>
      </c>
      <c r="F39" s="14">
        <f t="shared" si="25"/>
        <v>-31460.316320000009</v>
      </c>
      <c r="G39" s="14">
        <f t="shared" si="25"/>
        <v>-35879.511820000014</v>
      </c>
      <c r="H39" s="14">
        <f t="shared" si="25"/>
        <v>-46046.306220000013</v>
      </c>
      <c r="I39" s="14">
        <f t="shared" si="25"/>
        <v>-45287.338810000008</v>
      </c>
      <c r="J39" s="14">
        <f t="shared" si="25"/>
        <v>-42895.340860000011</v>
      </c>
      <c r="K39" s="14">
        <f t="shared" si="25"/>
        <v>-38441.028930000015</v>
      </c>
      <c r="L39" s="14">
        <f t="shared" si="25"/>
        <v>-35264.237900000015</v>
      </c>
      <c r="M39" s="14">
        <f t="shared" si="25"/>
        <v>-16023.513660000015</v>
      </c>
      <c r="N39" s="14">
        <f t="shared" si="25"/>
        <v>-16023.513660000026</v>
      </c>
    </row>
    <row r="40" spans="1:14" ht="27" customHeight="1" thickBot="1" x14ac:dyDescent="0.3">
      <c r="A40" s="15" t="s">
        <v>11</v>
      </c>
      <c r="B40" s="19">
        <f>B6+B15-B7</f>
        <v>-89106.63</v>
      </c>
      <c r="C40" s="19">
        <f t="shared" ref="C40:N40" si="26">C6+C15-C7</f>
        <v>-90591.37000000001</v>
      </c>
      <c r="D40" s="19">
        <f t="shared" si="26"/>
        <v>-94776.530000000013</v>
      </c>
      <c r="E40" s="19">
        <f t="shared" si="26"/>
        <v>-93832.660000000018</v>
      </c>
      <c r="F40" s="19">
        <f t="shared" si="26"/>
        <v>-97521.200000000012</v>
      </c>
      <c r="G40" s="19">
        <f t="shared" si="26"/>
        <v>-98107.400000000009</v>
      </c>
      <c r="H40" s="19">
        <f t="shared" si="26"/>
        <v>-100813.97000000002</v>
      </c>
      <c r="I40" s="19">
        <f t="shared" si="26"/>
        <v>-105328.97</v>
      </c>
      <c r="J40" s="19">
        <f t="shared" si="26"/>
        <v>-106792.51999999999</v>
      </c>
      <c r="K40" s="19">
        <f t="shared" si="26"/>
        <v>-109458.18999999999</v>
      </c>
      <c r="L40" s="19">
        <f t="shared" si="26"/>
        <v>-116495.32999999999</v>
      </c>
      <c r="M40" s="19">
        <f t="shared" si="26"/>
        <v>-105134.43999999997</v>
      </c>
      <c r="N40" s="19">
        <f t="shared" si="26"/>
        <v>-105134.44000000012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2023-03-02T04:50:41Z</cp:lastPrinted>
  <dcterms:created xsi:type="dcterms:W3CDTF">2011-06-06T03:25:48Z</dcterms:created>
  <dcterms:modified xsi:type="dcterms:W3CDTF">2023-03-21T02:33:55Z</dcterms:modified>
</cp:coreProperties>
</file>