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4" i="1" l="1"/>
  <c r="L34" i="1" l="1"/>
  <c r="K34" i="1" l="1"/>
  <c r="M36" i="1" l="1"/>
  <c r="L36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M24" i="1"/>
  <c r="L24" i="1"/>
  <c r="K24" i="1"/>
  <c r="J36" i="1" l="1"/>
  <c r="J29" i="1" l="1"/>
  <c r="I28" i="1" l="1"/>
  <c r="J28" i="1"/>
  <c r="H28" i="1"/>
  <c r="J27" i="1" l="1"/>
  <c r="J16" i="1"/>
  <c r="J26" i="1"/>
  <c r="J8" i="1"/>
  <c r="J24" i="1"/>
  <c r="J33" i="1" l="1"/>
  <c r="H33" i="1"/>
  <c r="I33" i="1"/>
  <c r="H25" i="1"/>
  <c r="I25" i="1"/>
  <c r="J25" i="1"/>
  <c r="H24" i="1"/>
  <c r="I24" i="1"/>
  <c r="I27" i="1" l="1"/>
  <c r="I16" i="1"/>
  <c r="I26" i="1"/>
  <c r="I8" i="1"/>
  <c r="H27" i="1" l="1"/>
  <c r="H16" i="1"/>
  <c r="H26" i="1"/>
  <c r="H8" i="1"/>
  <c r="F29" i="1" l="1"/>
  <c r="F34" i="1" l="1"/>
  <c r="E34" i="1" l="1"/>
  <c r="G27" i="1" l="1"/>
  <c r="G16" i="1"/>
  <c r="G26" i="1"/>
  <c r="G8" i="1"/>
  <c r="F27" i="1" l="1"/>
  <c r="F26" i="1"/>
  <c r="F16" i="1"/>
  <c r="F8" i="1"/>
  <c r="E36" i="1" l="1"/>
  <c r="E27" i="1" l="1"/>
  <c r="E16" i="1"/>
  <c r="E26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D34" i="1" l="1"/>
  <c r="C34" i="1" l="1"/>
  <c r="B34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C33" i="1" l="1"/>
  <c r="D33" i="1"/>
  <c r="C28" i="1"/>
  <c r="D28" i="1"/>
  <c r="C25" i="1"/>
  <c r="D25" i="1"/>
  <c r="C24" i="1"/>
  <c r="D24" i="1"/>
  <c r="B33" i="1"/>
  <c r="B28" i="1"/>
  <c r="B25" i="1"/>
  <c r="B24" i="1"/>
  <c r="N5" i="1"/>
  <c r="G15" i="1" l="1"/>
  <c r="N6" i="1" l="1"/>
  <c r="M7" i="1" l="1"/>
  <c r="L7" i="1"/>
  <c r="K7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17" i="1"/>
  <c r="N18" i="1"/>
  <c r="N19" i="1"/>
  <c r="N20" i="1"/>
  <c r="N21" i="1"/>
  <c r="N22" i="1"/>
  <c r="K15" i="1"/>
  <c r="L15" i="1"/>
  <c r="M15" i="1"/>
  <c r="N9" i="1"/>
  <c r="N10" i="1"/>
  <c r="N11" i="1"/>
  <c r="N12" i="1"/>
  <c r="N13" i="1"/>
  <c r="N14" i="1"/>
  <c r="M37" i="1" l="1"/>
  <c r="M38" i="1" s="1"/>
  <c r="L37" i="1"/>
  <c r="L38" i="1" s="1"/>
  <c r="K37" i="1"/>
  <c r="K38" i="1" l="1"/>
  <c r="H15" i="1"/>
  <c r="I15" i="1"/>
  <c r="J15" i="1"/>
  <c r="I7" i="1"/>
  <c r="J7" i="1"/>
  <c r="H37" i="1" l="1"/>
  <c r="H38" i="1" s="1"/>
  <c r="J37" i="1"/>
  <c r="J38" i="1" s="1"/>
  <c r="H7" i="1"/>
  <c r="I37" i="1" l="1"/>
  <c r="N8" i="1"/>
  <c r="F15" i="1"/>
  <c r="G7" i="1"/>
  <c r="D15" i="1"/>
  <c r="D37" i="1" s="1"/>
  <c r="D38" i="1" s="1"/>
  <c r="D7" i="1"/>
  <c r="C15" i="1"/>
  <c r="C7" i="1"/>
  <c r="B15" i="1"/>
  <c r="B7" i="1"/>
  <c r="G37" i="1" l="1"/>
  <c r="G38" i="1" s="1"/>
  <c r="C37" i="1"/>
  <c r="C38" i="1" s="1"/>
  <c r="E7" i="1"/>
  <c r="E15" i="1"/>
  <c r="N16" i="1"/>
  <c r="I38" i="1"/>
  <c r="F7" i="1"/>
  <c r="F37" i="1"/>
  <c r="F38" i="1" s="1"/>
  <c r="B40" i="1"/>
  <c r="C6" i="1" s="1"/>
  <c r="C40" i="1" s="1"/>
  <c r="D6" i="1" s="1"/>
  <c r="D40" i="1" l="1"/>
  <c r="E6" i="1" s="1"/>
  <c r="E40" i="1" s="1"/>
  <c r="E37" i="1"/>
  <c r="E38" i="1" s="1"/>
  <c r="N7" i="1"/>
  <c r="N15" i="1"/>
  <c r="B37" i="1"/>
  <c r="N37" i="1" l="1"/>
  <c r="N40" i="1"/>
  <c r="F6" i="1"/>
  <c r="F40" i="1" s="1"/>
  <c r="B38" i="1"/>
  <c r="G6" i="1" l="1"/>
  <c r="N38" i="1"/>
  <c r="N39" i="1" s="1"/>
  <c r="B39" i="1"/>
  <c r="G40" i="1" l="1"/>
  <c r="H6" i="1" s="1"/>
  <c r="H40" i="1" s="1"/>
  <c r="I6" i="1" s="1"/>
  <c r="I40" i="1" s="1"/>
  <c r="C5" i="1"/>
  <c r="C39" i="1" s="1"/>
  <c r="J6" i="1" l="1"/>
  <c r="J40" i="1" s="1"/>
  <c r="D5" i="1"/>
  <c r="D39" i="1" s="1"/>
  <c r="K6" i="1" l="1"/>
  <c r="K40" i="1" s="1"/>
  <c r="L6" i="1" s="1"/>
  <c r="L40" i="1" s="1"/>
  <c r="E5" i="1"/>
  <c r="E39" i="1" s="1"/>
  <c r="M6" i="1" l="1"/>
  <c r="M40" i="1" s="1"/>
  <c r="F5" i="1"/>
  <c r="F39" i="1" s="1"/>
  <c r="G5" i="1" l="1"/>
  <c r="G39" i="1" l="1"/>
  <c r="H5" i="1" s="1"/>
  <c r="H39" i="1" s="1"/>
  <c r="I5" i="1" s="1"/>
  <c r="I39" i="1" s="1"/>
  <c r="J5" i="1" s="1"/>
  <c r="J39" i="1" s="1"/>
  <c r="K5" i="1" s="1"/>
  <c r="K39" i="1" s="1"/>
  <c r="L5" i="1" s="1"/>
  <c r="L39" i="1" s="1"/>
  <c r="M5" i="1" s="1"/>
  <c r="M39" i="1" s="1"/>
</calcChain>
</file>

<file path=xl/sharedStrings.xml><?xml version="1.0" encoding="utf-8"?>
<sst xmlns="http://schemas.openxmlformats.org/spreadsheetml/2006/main" count="52" uniqueCount="43">
  <si>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</si>
  <si>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</si>
  <si>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</si>
  <si>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</si>
  <si>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</si>
  <si>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</si>
  <si>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</si>
  <si>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</si>
  <si>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</si>
  <si>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</si>
  <si>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</si>
  <si>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</si>
  <si>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</si>
  <si>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</si>
  <si>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</si>
  <si>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</si>
  <si>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</si>
  <si>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</si>
  <si>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</si>
  <si>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</si>
  <si>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</si>
  <si>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</si>
  <si>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</si>
  <si>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</si>
  <si>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тепловой энергии</t>
  </si>
  <si>
    <t>Отведение сточных вод ОИ</t>
  </si>
  <si>
    <t>Содержание жилья и текущий ремонт,  ОПУ</t>
  </si>
  <si>
    <t xml:space="preserve"> </t>
  </si>
  <si>
    <t>Январь 2022г.</t>
  </si>
  <si>
    <t>Февраль 2022г.</t>
  </si>
  <si>
    <t>Март 2022г.</t>
  </si>
  <si>
    <t>Апрель 2022г.</t>
  </si>
  <si>
    <t>Май 2022г.</t>
  </si>
  <si>
    <t>Июнь 2022г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</si>
  <si>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</si>
  <si>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</si>
  <si>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</si>
  <si>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</si>
  <si>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</si>
  <si>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</si>
  <si>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</t>
  </si>
  <si>
    <t xml:space="preserve">                 ОТЧЕТ по дому Ленинградская, 95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</si>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</sst>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topLeftCell="A31" zoomScale="75" workbookViewId="0">
      <selection activeCell="B33" sqref="B33"/>
    </sheetView>
  </sheetViews>
  <sheetFormatPr defaultRowHeight="13.2" x14ac:dyDescent="0.25"/>
  <cols>
    <col min="1" max="1" width="58.6640625" customWidth="1"/>
    <col min="2" max="2" width="15.109375" customWidth="1"/>
    <col min="3" max="3" width="14.33203125" customWidth="1"/>
    <col min="4" max="4" width="13.44140625" customWidth="1"/>
    <col min="5" max="5" width="13.88671875" customWidth="1"/>
    <col min="6" max="7" width="14.33203125" customWidth="1"/>
    <col min="8" max="8" width="13.88671875" customWidth="1"/>
    <col min="9" max="9" width="13.6640625" customWidth="1"/>
    <col min="10" max="13" width="13.33203125" customWidth="1"/>
    <col min="14" max="14" width="16.109375" customWidth="1"/>
  </cols>
  <sheetData>
    <row r="1" spans="1:18" ht="20.25" customHeight="1" x14ac:dyDescent="0.3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-58390.02</v>
      </c>
      <c r="C5" s="8">
        <f t="shared" ref="C5:D6" si="0">B39</f>
        <v>-45587.537450000003</v>
      </c>
      <c r="D5" s="8">
        <f t="shared" si="0"/>
        <v>-42501.356079999998</v>
      </c>
      <c r="E5" s="8">
        <f t="shared" ref="E5:E6" si="1">D39</f>
        <v>-29223.875779999998</v>
      </c>
      <c r="F5" s="8">
        <f t="shared" ref="F5:F6" si="2">E39</f>
        <v>-26388.942800000001</v>
      </c>
      <c r="G5" s="8">
        <f t="shared" ref="G5:G6" si="3">F39</f>
        <v>-15652.746089999997</v>
      </c>
      <c r="H5" s="8">
        <f t="shared" ref="H5:H6" si="4">G39</f>
        <v>-8754.0948099999951</v>
      </c>
      <c r="I5" s="8">
        <f t="shared" ref="I5:I6" si="5">H39</f>
        <v>-1879.1756999999961</v>
      </c>
      <c r="J5" s="8">
        <f t="shared" ref="J5:J6" si="6">I39</f>
        <v>1445.1388400000069</v>
      </c>
      <c r="K5" s="8">
        <f t="shared" ref="K5:K6" si="7">J39</f>
        <v>9601.6198100000147</v>
      </c>
      <c r="L5" s="8">
        <f t="shared" ref="L5:L6" si="8">K39</f>
        <v>17448.479410000018</v>
      </c>
      <c r="M5" s="8">
        <f t="shared" ref="M5:M6" si="9">L39</f>
        <v>27164.452260000013</v>
      </c>
      <c r="N5" s="8">
        <f>B5</f>
        <v>-58390.02</v>
      </c>
    </row>
    <row r="6" spans="1:18" ht="21" customHeight="1" thickBot="1" x14ac:dyDescent="0.3">
      <c r="A6" s="7" t="s">
        <v>13</v>
      </c>
      <c r="B6" s="8">
        <v>-34616.75</v>
      </c>
      <c r="C6" s="8">
        <f t="shared" si="0"/>
        <v>-26421.660000000003</v>
      </c>
      <c r="D6" s="8">
        <f t="shared" si="0"/>
        <v>-33562.04</v>
      </c>
      <c r="E6" s="8">
        <f t="shared" si="1"/>
        <v>-28157.86</v>
      </c>
      <c r="F6" s="8">
        <f t="shared" si="2"/>
        <v>-28566.79</v>
      </c>
      <c r="G6" s="8">
        <f t="shared" si="3"/>
        <v>-25354.059999999994</v>
      </c>
      <c r="H6" s="8">
        <f t="shared" si="4"/>
        <v>-26519.299999999992</v>
      </c>
      <c r="I6" s="8">
        <f t="shared" si="5"/>
        <v>-26875.899999999991</v>
      </c>
      <c r="J6" s="8">
        <f t="shared" si="6"/>
        <v>-30532.94999999999</v>
      </c>
      <c r="K6" s="8">
        <f t="shared" si="7"/>
        <v>-29481.749999999978</v>
      </c>
      <c r="L6" s="8">
        <f t="shared" si="8"/>
        <v>-31862.949999999972</v>
      </c>
      <c r="M6" s="8">
        <f t="shared" si="9"/>
        <v>-31912.979999999978</v>
      </c>
      <c r="N6" s="8">
        <f>B6</f>
        <v>-34616.75</v>
      </c>
    </row>
    <row r="7" spans="1:18" ht="20.25" customHeight="1" thickBot="1" x14ac:dyDescent="0.3">
      <c r="A7" s="9" t="s">
        <v>12</v>
      </c>
      <c r="B7" s="10">
        <f>SUM(B8:B14)</f>
        <v>25488.75</v>
      </c>
      <c r="C7" s="10">
        <f>SUM(C8:C14)</f>
        <v>31944.51</v>
      </c>
      <c r="D7" s="10">
        <f>SUM(D8:D14)</f>
        <v>29756.1</v>
      </c>
      <c r="E7" s="10">
        <f t="shared" ref="E7:M7" si="10">SUM(E8:E14)</f>
        <v>29670.639999999999</v>
      </c>
      <c r="F7" s="10">
        <f t="shared" si="10"/>
        <v>29229.629999999997</v>
      </c>
      <c r="G7" s="10">
        <f t="shared" si="10"/>
        <v>29407.64</v>
      </c>
      <c r="H7" s="10">
        <f t="shared" si="10"/>
        <v>29747.129999999997</v>
      </c>
      <c r="I7" s="10">
        <f t="shared" si="10"/>
        <v>28823.32</v>
      </c>
      <c r="J7" s="10">
        <f t="shared" si="10"/>
        <v>33523.509999999995</v>
      </c>
      <c r="K7" s="10">
        <f t="shared" si="10"/>
        <v>34469.799999999996</v>
      </c>
      <c r="L7" s="10">
        <f t="shared" si="10"/>
        <v>34717.85</v>
      </c>
      <c r="M7" s="10">
        <f t="shared" si="10"/>
        <v>34158.959999999999</v>
      </c>
      <c r="N7" s="10">
        <f>SUM(B7:M7)</f>
        <v>370937.83999999997</v>
      </c>
    </row>
    <row r="8" spans="1:18" ht="24.75" customHeight="1" thickBot="1" x14ac:dyDescent="0.3">
      <c r="A8" s="4" t="s">
        <v>26</v>
      </c>
      <c r="B8" s="11">
        <f t="shared" ref="B8:G8" si="11">25279.26+1203.84</f>
        <v>26483.1</v>
      </c>
      <c r="C8" s="11">
        <f t="shared" si="11"/>
        <v>26483.1</v>
      </c>
      <c r="D8" s="11">
        <f t="shared" si="11"/>
        <v>26483.1</v>
      </c>
      <c r="E8" s="11">
        <f t="shared" si="11"/>
        <v>26483.1</v>
      </c>
      <c r="F8" s="11">
        <f t="shared" si="11"/>
        <v>26483.1</v>
      </c>
      <c r="G8" s="11">
        <f t="shared" si="11"/>
        <v>26483.1</v>
      </c>
      <c r="H8" s="11">
        <f>25279.26+1203.84</f>
        <v>26483.1</v>
      </c>
      <c r="I8" s="11">
        <f>25279.26-1283.63+2235</f>
        <v>26230.629999999997</v>
      </c>
      <c r="J8" s="11">
        <f>30335.1+951.37</f>
        <v>31286.469999999998</v>
      </c>
      <c r="K8" s="11">
        <f>30335.1+951.37</f>
        <v>31286.469999999998</v>
      </c>
      <c r="L8" s="11">
        <f>30335.1+951.37</f>
        <v>31286.469999999998</v>
      </c>
      <c r="M8" s="11">
        <f>30335.1+951.37</f>
        <v>31286.469999999998</v>
      </c>
      <c r="N8" s="11">
        <f>SUM(B8:M8)</f>
        <v>336758.20999999996</v>
      </c>
    </row>
    <row r="9" spans="1:18" ht="24.75" customHeight="1" thickBot="1" x14ac:dyDescent="0.3">
      <c r="A9" s="4" t="s">
        <v>16</v>
      </c>
      <c r="B9" s="11">
        <v>-3227.87</v>
      </c>
      <c r="C9" s="11">
        <v>3227.89</v>
      </c>
      <c r="D9" s="11">
        <v>0</v>
      </c>
      <c r="E9" s="11">
        <v>0</v>
      </c>
      <c r="F9" s="11">
        <v>0</v>
      </c>
      <c r="G9" s="11">
        <v>106.02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2">SUM(B9:M9)</f>
        <v>106.03999999999998</v>
      </c>
      <c r="Q9" t="s">
        <v>27</v>
      </c>
    </row>
    <row r="10" spans="1:18" ht="24.75" customHeight="1" thickBot="1" x14ac:dyDescent="0.3">
      <c r="A10" s="4" t="s">
        <v>17</v>
      </c>
      <c r="B10" s="11">
        <v>91.95</v>
      </c>
      <c r="C10" s="11">
        <v>91.95</v>
      </c>
      <c r="D10" s="11">
        <v>91.95</v>
      </c>
      <c r="E10" s="11">
        <v>91.95</v>
      </c>
      <c r="F10" s="11">
        <v>91.95</v>
      </c>
      <c r="G10" s="11">
        <v>91.95</v>
      </c>
      <c r="H10" s="11">
        <v>91.95</v>
      </c>
      <c r="I10" s="11">
        <v>95.47</v>
      </c>
      <c r="J10" s="11">
        <v>95.47</v>
      </c>
      <c r="K10" s="11">
        <v>63.64</v>
      </c>
      <c r="L10" s="11">
        <v>63.64</v>
      </c>
      <c r="M10" s="11">
        <v>63.64</v>
      </c>
      <c r="N10" s="11">
        <f t="shared" si="12"/>
        <v>1025.5100000000002</v>
      </c>
    </row>
    <row r="11" spans="1:18" ht="24.75" customHeight="1" thickBot="1" x14ac:dyDescent="0.3">
      <c r="A11" s="4" t="s">
        <v>18</v>
      </c>
      <c r="B11" s="11">
        <v>0</v>
      </c>
      <c r="C11" s="11">
        <v>0</v>
      </c>
      <c r="D11" s="11">
        <v>1039.48</v>
      </c>
      <c r="E11" s="11">
        <v>954.02</v>
      </c>
      <c r="F11" s="11">
        <v>513.01</v>
      </c>
      <c r="G11" s="11">
        <v>585</v>
      </c>
      <c r="H11" s="11">
        <v>1030.51</v>
      </c>
      <c r="I11" s="11">
        <v>355.65</v>
      </c>
      <c r="J11" s="11">
        <v>0</v>
      </c>
      <c r="K11" s="11">
        <v>978.12</v>
      </c>
      <c r="L11" s="11">
        <v>1226.17</v>
      </c>
      <c r="M11" s="11">
        <v>627.11</v>
      </c>
      <c r="N11" s="11">
        <f t="shared" si="12"/>
        <v>7309.07</v>
      </c>
    </row>
    <row r="12" spans="1:18" ht="24.75" customHeight="1" thickBot="1" x14ac:dyDescent="0.3">
      <c r="A12" s="4" t="s">
        <v>25</v>
      </c>
      <c r="B12" s="11">
        <v>126.07</v>
      </c>
      <c r="C12" s="11">
        <v>126.07</v>
      </c>
      <c r="D12" s="11">
        <v>126.07</v>
      </c>
      <c r="E12" s="11">
        <v>126.07</v>
      </c>
      <c r="F12" s="11">
        <v>126.07</v>
      </c>
      <c r="G12" s="11">
        <v>126.07</v>
      </c>
      <c r="H12" s="11">
        <v>126.07</v>
      </c>
      <c r="I12" s="11">
        <v>126.07</v>
      </c>
      <c r="J12" s="11">
        <v>126.07</v>
      </c>
      <c r="K12" s="11">
        <v>126.07</v>
      </c>
      <c r="L12" s="11">
        <v>126.07</v>
      </c>
      <c r="M12" s="11">
        <v>166.24</v>
      </c>
      <c r="N12" s="11">
        <f t="shared" si="12"/>
        <v>1553.0099999999995</v>
      </c>
    </row>
    <row r="13" spans="1:18" ht="24.75" customHeight="1" thickBot="1" x14ac:dyDescent="0.3">
      <c r="A13" s="4" t="s">
        <v>42</v>
      </c>
      <c r="B13" s="11">
        <v>1615.5</v>
      </c>
      <c r="C13" s="11">
        <v>1615.5</v>
      </c>
      <c r="D13" s="11">
        <v>1615.5</v>
      </c>
      <c r="E13" s="11">
        <v>1615.5</v>
      </c>
      <c r="F13" s="11">
        <v>1615.5</v>
      </c>
      <c r="G13" s="11">
        <v>1615.5</v>
      </c>
      <c r="H13" s="11">
        <v>1615.5</v>
      </c>
      <c r="I13" s="11">
        <v>1615.5</v>
      </c>
      <c r="J13" s="11">
        <v>1615.5</v>
      </c>
      <c r="K13" s="11">
        <v>1615.5</v>
      </c>
      <c r="L13" s="11">
        <v>1615.5</v>
      </c>
      <c r="M13" s="11">
        <v>1615.5</v>
      </c>
      <c r="N13" s="11">
        <f t="shared" si="12"/>
        <v>19386</v>
      </c>
    </row>
    <row r="14" spans="1:18" ht="24.75" customHeight="1" thickBot="1" x14ac:dyDescent="0.3">
      <c r="A14" s="4" t="s">
        <v>14</v>
      </c>
      <c r="B14" s="11">
        <v>400</v>
      </c>
      <c r="C14" s="11">
        <v>400</v>
      </c>
      <c r="D14" s="11">
        <v>400</v>
      </c>
      <c r="E14" s="11">
        <v>400</v>
      </c>
      <c r="F14" s="11">
        <v>400</v>
      </c>
      <c r="G14" s="11">
        <v>400</v>
      </c>
      <c r="H14" s="11">
        <v>400</v>
      </c>
      <c r="I14" s="11">
        <v>400</v>
      </c>
      <c r="J14" s="11">
        <v>400</v>
      </c>
      <c r="K14" s="11">
        <v>400</v>
      </c>
      <c r="L14" s="11">
        <v>400</v>
      </c>
      <c r="M14" s="11">
        <v>400</v>
      </c>
      <c r="N14" s="11">
        <f t="shared" si="12"/>
        <v>4800</v>
      </c>
    </row>
    <row r="15" spans="1:18" ht="20.25" customHeight="1" thickBot="1" x14ac:dyDescent="0.3">
      <c r="A15" s="12" t="s">
        <v>8</v>
      </c>
      <c r="B15" s="13">
        <f>SUM(B16:B22)</f>
        <v>33683.839999999997</v>
      </c>
      <c r="C15" s="13">
        <f>SUM(C16:C22)</f>
        <v>24804.13</v>
      </c>
      <c r="D15" s="13">
        <f>SUM(D16:D22)</f>
        <v>35160.28</v>
      </c>
      <c r="E15" s="13">
        <f t="shared" ref="E15:M15" si="13">SUM(E16:E22)</f>
        <v>29261.71</v>
      </c>
      <c r="F15" s="13">
        <f t="shared" si="13"/>
        <v>32442.360000000004</v>
      </c>
      <c r="G15" s="13">
        <f t="shared" si="13"/>
        <v>28242.400000000001</v>
      </c>
      <c r="H15" s="13">
        <f t="shared" si="13"/>
        <v>29390.53</v>
      </c>
      <c r="I15" s="13">
        <f t="shared" si="13"/>
        <v>25166.27</v>
      </c>
      <c r="J15" s="13">
        <f t="shared" si="13"/>
        <v>34574.710000000006</v>
      </c>
      <c r="K15" s="13">
        <f t="shared" si="13"/>
        <v>32088.600000000002</v>
      </c>
      <c r="L15" s="13">
        <f t="shared" si="13"/>
        <v>34667.819999999992</v>
      </c>
      <c r="M15" s="13">
        <f t="shared" si="13"/>
        <v>32778.050000000003</v>
      </c>
      <c r="N15" s="13">
        <f>SUM(B15:M15)</f>
        <v>372260.69999999995</v>
      </c>
    </row>
    <row r="16" spans="1:18" ht="24" customHeight="1" thickBot="1" x14ac:dyDescent="0.3">
      <c r="A16" s="4" t="s">
        <v>26</v>
      </c>
      <c r="B16" s="11">
        <f>31980.55+1370.72</f>
        <v>33351.269999999997</v>
      </c>
      <c r="C16" s="11">
        <f>21638.68+1103.2</f>
        <v>22741.88</v>
      </c>
      <c r="D16" s="11">
        <f>28344.71+1364.66-171.66</f>
        <v>29537.71</v>
      </c>
      <c r="E16" s="11">
        <f>24698.41+1176.14+172</f>
        <v>26046.55</v>
      </c>
      <c r="F16" s="11">
        <f>27745.47+1303.84</f>
        <v>29049.31</v>
      </c>
      <c r="G16" s="11">
        <f>24129.7+1170.08+343.66</f>
        <v>25643.439999999999</v>
      </c>
      <c r="H16" s="11">
        <f>25166+1236.96</f>
        <v>26402.959999999999</v>
      </c>
      <c r="I16" s="11">
        <f>21537.71+601.92-281.5+534.4</f>
        <v>22392.53</v>
      </c>
      <c r="J16" s="11">
        <f>29234.81+1754.96</f>
        <v>30989.77</v>
      </c>
      <c r="K16" s="11">
        <f>28511.99+688+844.55</f>
        <v>30044.54</v>
      </c>
      <c r="L16" s="11">
        <f>30318.55+950.32</f>
        <v>31268.87</v>
      </c>
      <c r="M16" s="11">
        <f>28619.26+897.22</f>
        <v>29516.48</v>
      </c>
      <c r="N16" s="11">
        <f>SUM(B16:M16)</f>
        <v>336985.30999999994</v>
      </c>
    </row>
    <row r="17" spans="1:15" ht="26.25" customHeight="1" thickBot="1" x14ac:dyDescent="0.3">
      <c r="A17" s="4" t="s">
        <v>16</v>
      </c>
      <c r="B17" s="11">
        <v>-3118.01</v>
      </c>
      <c r="C17" s="11">
        <v>0</v>
      </c>
      <c r="D17" s="11">
        <v>3162.94</v>
      </c>
      <c r="E17" s="11">
        <v>64.95</v>
      </c>
      <c r="F17" s="11">
        <v>0</v>
      </c>
      <c r="G17" s="11">
        <v>0</v>
      </c>
      <c r="H17" s="11">
        <v>103.04</v>
      </c>
      <c r="I17" s="11">
        <v>0</v>
      </c>
      <c r="J17" s="11">
        <v>2.98</v>
      </c>
      <c r="K17" s="11">
        <v>0</v>
      </c>
      <c r="L17" s="11">
        <v>0</v>
      </c>
      <c r="M17" s="11">
        <v>0</v>
      </c>
      <c r="N17" s="11">
        <f t="shared" ref="N17:N22" si="14">SUM(B17:M17)</f>
        <v>215.89999999999984</v>
      </c>
    </row>
    <row r="18" spans="1:15" ht="26.25" customHeight="1" thickBot="1" x14ac:dyDescent="0.3">
      <c r="A18" s="4" t="s">
        <v>17</v>
      </c>
      <c r="B18" s="11">
        <v>118.33</v>
      </c>
      <c r="C18" s="11">
        <v>78.66</v>
      </c>
      <c r="D18" s="11">
        <v>104.2</v>
      </c>
      <c r="E18" s="11">
        <v>91.05</v>
      </c>
      <c r="F18" s="11">
        <v>100.9</v>
      </c>
      <c r="G18" s="11">
        <v>87.84</v>
      </c>
      <c r="H18" s="11">
        <v>91.31</v>
      </c>
      <c r="I18" s="11">
        <v>78.73</v>
      </c>
      <c r="J18" s="11">
        <v>109.65</v>
      </c>
      <c r="K18" s="11">
        <v>89.66</v>
      </c>
      <c r="L18" s="11">
        <v>65.39</v>
      </c>
      <c r="M18" s="11">
        <v>60.04</v>
      </c>
      <c r="N18" s="11">
        <f t="shared" si="14"/>
        <v>1075.76</v>
      </c>
    </row>
    <row r="19" spans="1:15" ht="26.25" customHeight="1" thickBot="1" x14ac:dyDescent="0.3">
      <c r="A19" s="4" t="s">
        <v>18</v>
      </c>
      <c r="B19" s="11">
        <v>966.26</v>
      </c>
      <c r="C19" s="11">
        <v>30.04</v>
      </c>
      <c r="D19" s="11">
        <v>15.72</v>
      </c>
      <c r="E19" s="11">
        <v>990.32</v>
      </c>
      <c r="F19" s="11">
        <v>1038.29</v>
      </c>
      <c r="G19" s="11">
        <v>454.72</v>
      </c>
      <c r="H19" s="11">
        <v>642.19000000000005</v>
      </c>
      <c r="I19" s="11">
        <v>830.93</v>
      </c>
      <c r="J19" s="11">
        <v>526.77</v>
      </c>
      <c r="K19" s="11">
        <v>0</v>
      </c>
      <c r="L19" s="11">
        <v>922.8</v>
      </c>
      <c r="M19" s="11">
        <v>1156.8399999999999</v>
      </c>
      <c r="N19" s="11">
        <f t="shared" si="14"/>
        <v>7574.8800000000019</v>
      </c>
    </row>
    <row r="20" spans="1:15" ht="26.25" customHeight="1" thickBot="1" x14ac:dyDescent="0.3">
      <c r="A20" s="4" t="s">
        <v>25</v>
      </c>
      <c r="B20" s="11">
        <v>161.47999999999999</v>
      </c>
      <c r="C20" s="11">
        <v>107.3</v>
      </c>
      <c r="D20" s="11">
        <v>142.6</v>
      </c>
      <c r="E20" s="11">
        <v>124.7</v>
      </c>
      <c r="F20" s="11">
        <v>138.36000000000001</v>
      </c>
      <c r="G20" s="11">
        <v>120.4</v>
      </c>
      <c r="H20" s="11">
        <v>125.28</v>
      </c>
      <c r="I20" s="11">
        <v>107.58</v>
      </c>
      <c r="J20" s="11">
        <v>145.79</v>
      </c>
      <c r="K20" s="11">
        <v>118.4</v>
      </c>
      <c r="L20" s="11">
        <v>126.01</v>
      </c>
      <c r="M20" s="11">
        <v>118.94</v>
      </c>
      <c r="N20" s="11">
        <f t="shared" si="14"/>
        <v>1536.8400000000001</v>
      </c>
    </row>
    <row r="21" spans="1:15" ht="26.25" customHeight="1" thickBot="1" x14ac:dyDescent="0.3">
      <c r="A21" s="4" t="s">
        <v>42</v>
      </c>
      <c r="B21" s="11">
        <v>1804.51</v>
      </c>
      <c r="C21" s="11">
        <v>1446.25</v>
      </c>
      <c r="D21" s="11">
        <v>1797.11</v>
      </c>
      <c r="E21" s="11">
        <v>1544.14</v>
      </c>
      <c r="F21" s="11">
        <v>1715.5</v>
      </c>
      <c r="G21" s="11">
        <v>1536</v>
      </c>
      <c r="H21" s="11">
        <v>1625.75</v>
      </c>
      <c r="I21" s="11">
        <v>1356.5</v>
      </c>
      <c r="J21" s="11">
        <v>2399.75</v>
      </c>
      <c r="K21" s="11">
        <v>1436</v>
      </c>
      <c r="L21" s="11">
        <v>1884.75</v>
      </c>
      <c r="M21" s="11">
        <v>1525.75</v>
      </c>
      <c r="N21" s="11">
        <f t="shared" si="14"/>
        <v>20072.010000000002</v>
      </c>
    </row>
    <row r="22" spans="1:15" ht="26.25" customHeight="1" thickBot="1" x14ac:dyDescent="0.3">
      <c r="A22" s="4" t="s">
        <v>14</v>
      </c>
      <c r="B22" s="14">
        <v>400</v>
      </c>
      <c r="C22" s="14">
        <v>400</v>
      </c>
      <c r="D22" s="14">
        <v>400</v>
      </c>
      <c r="E22" s="14">
        <v>400</v>
      </c>
      <c r="F22" s="14">
        <v>400</v>
      </c>
      <c r="G22" s="14">
        <v>400</v>
      </c>
      <c r="H22" s="14">
        <v>400</v>
      </c>
      <c r="I22" s="14">
        <v>400</v>
      </c>
      <c r="J22" s="14">
        <v>400</v>
      </c>
      <c r="K22" s="14">
        <v>400</v>
      </c>
      <c r="L22" s="14">
        <v>400</v>
      </c>
      <c r="M22" s="14">
        <v>400</v>
      </c>
      <c r="N22" s="11">
        <f t="shared" si="14"/>
        <v>4800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K24" si="15">1359.1*0.55</f>
        <v>747.505</v>
      </c>
      <c r="C24" s="11">
        <f t="shared" si="15"/>
        <v>747.505</v>
      </c>
      <c r="D24" s="11">
        <f t="shared" si="15"/>
        <v>747.505</v>
      </c>
      <c r="E24" s="11">
        <f t="shared" si="15"/>
        <v>747.505</v>
      </c>
      <c r="F24" s="11">
        <f t="shared" si="15"/>
        <v>747.505</v>
      </c>
      <c r="G24" s="11">
        <f t="shared" si="15"/>
        <v>747.505</v>
      </c>
      <c r="H24" s="11">
        <f t="shared" si="15"/>
        <v>747.505</v>
      </c>
      <c r="I24" s="11">
        <f t="shared" si="15"/>
        <v>747.505</v>
      </c>
      <c r="J24" s="11">
        <f t="shared" si="15"/>
        <v>747.505</v>
      </c>
      <c r="K24" s="11">
        <f t="shared" si="15"/>
        <v>747.505</v>
      </c>
      <c r="L24" s="11">
        <f>1359.1*0.6</f>
        <v>815.45999999999992</v>
      </c>
      <c r="M24" s="11">
        <f>1359.1*0.6</f>
        <v>815.45999999999992</v>
      </c>
      <c r="N24" s="11">
        <f t="shared" ref="N24:N36" si="16">SUM(B24:M24)</f>
        <v>9105.9699999999993</v>
      </c>
    </row>
    <row r="25" spans="1:15" ht="22.5" customHeight="1" thickBot="1" x14ac:dyDescent="0.3">
      <c r="A25" s="4" t="s">
        <v>2</v>
      </c>
      <c r="B25" s="11">
        <f t="shared" ref="B25:M25" si="17">1359.1*0.17</f>
        <v>231.047</v>
      </c>
      <c r="C25" s="11">
        <f t="shared" si="17"/>
        <v>231.047</v>
      </c>
      <c r="D25" s="11">
        <f t="shared" si="17"/>
        <v>231.047</v>
      </c>
      <c r="E25" s="11">
        <f t="shared" si="17"/>
        <v>231.047</v>
      </c>
      <c r="F25" s="11">
        <f t="shared" si="17"/>
        <v>231.047</v>
      </c>
      <c r="G25" s="11">
        <f t="shared" si="17"/>
        <v>231.047</v>
      </c>
      <c r="H25" s="11">
        <f t="shared" si="17"/>
        <v>231.047</v>
      </c>
      <c r="I25" s="11">
        <f t="shared" si="17"/>
        <v>231.047</v>
      </c>
      <c r="J25" s="11">
        <f t="shared" si="17"/>
        <v>231.047</v>
      </c>
      <c r="K25" s="11">
        <f t="shared" si="17"/>
        <v>231.047</v>
      </c>
      <c r="L25" s="11">
        <f t="shared" si="17"/>
        <v>231.047</v>
      </c>
      <c r="M25" s="11">
        <f t="shared" si="17"/>
        <v>231.047</v>
      </c>
      <c r="N25" s="11">
        <f t="shared" si="16"/>
        <v>2772.5639999999999</v>
      </c>
    </row>
    <row r="26" spans="1:15" ht="21" customHeight="1" thickBot="1" x14ac:dyDescent="0.3">
      <c r="A26" s="4" t="s">
        <v>3</v>
      </c>
      <c r="B26" s="11">
        <f>25088.75*2.3%</f>
        <v>577.04124999999999</v>
      </c>
      <c r="C26" s="11">
        <f>31544.51*2.3%</f>
        <v>725.52373</v>
      </c>
      <c r="D26" s="11">
        <f>29356.1*2.3%</f>
        <v>675.19029999999998</v>
      </c>
      <c r="E26" s="11">
        <f>29270.64*2.3%</f>
        <v>673.22471999999993</v>
      </c>
      <c r="F26" s="11">
        <f>28829.63*2.3%</f>
        <v>663.08149000000003</v>
      </c>
      <c r="G26" s="11">
        <f>29007.64*2.3%</f>
        <v>667.17571999999996</v>
      </c>
      <c r="H26" s="11">
        <f>29347.13*2.3%</f>
        <v>674.98399000000006</v>
      </c>
      <c r="I26" s="11">
        <f>28423.32*2.3%</f>
        <v>653.73635999999999</v>
      </c>
      <c r="J26" s="11">
        <f>33123.51*2.3%</f>
        <v>761.84073000000001</v>
      </c>
      <c r="K26" s="11">
        <f>34069.8*2.3%</f>
        <v>783.60540000000003</v>
      </c>
      <c r="L26" s="11">
        <f>34317.85*2.3%</f>
        <v>789.31054999999992</v>
      </c>
      <c r="M26" s="11">
        <f>33758.96*2.3%</f>
        <v>776.45607999999993</v>
      </c>
      <c r="N26" s="11">
        <f t="shared" si="16"/>
        <v>8421.1703200000011</v>
      </c>
    </row>
    <row r="27" spans="1:15" ht="23.25" customHeight="1" thickBot="1" x14ac:dyDescent="0.3">
      <c r="A27" s="4" t="s">
        <v>4</v>
      </c>
      <c r="B27" s="11">
        <f>33283.84*3%</f>
        <v>998.51519999999982</v>
      </c>
      <c r="C27" s="11">
        <f>24404.13*3%</f>
        <v>732.12390000000005</v>
      </c>
      <c r="D27" s="11">
        <f>34760.28*3%</f>
        <v>1042.8083999999999</v>
      </c>
      <c r="E27" s="11">
        <f>28861.71*3%</f>
        <v>865.85129999999992</v>
      </c>
      <c r="F27" s="11">
        <f>32042.36*3%</f>
        <v>961.27080000000001</v>
      </c>
      <c r="G27" s="11">
        <f>27842.4*3%</f>
        <v>835.27200000000005</v>
      </c>
      <c r="H27" s="11">
        <f>28990.53*3%</f>
        <v>869.71589999999992</v>
      </c>
      <c r="I27" s="11">
        <f>24766.27*3%</f>
        <v>742.98810000000003</v>
      </c>
      <c r="J27" s="11">
        <f>34174.71*3%</f>
        <v>1025.2412999999999</v>
      </c>
      <c r="K27" s="11">
        <f>31688.6*3%</f>
        <v>950.6579999999999</v>
      </c>
      <c r="L27" s="11">
        <f>34267.82*3%</f>
        <v>1028.0346</v>
      </c>
      <c r="M27" s="11">
        <f>32378.05*3%</f>
        <v>971.3415</v>
      </c>
      <c r="N27" s="11">
        <f t="shared" si="16"/>
        <v>11023.820999999998</v>
      </c>
    </row>
    <row r="28" spans="1:15" ht="23.25" customHeight="1" thickBot="1" x14ac:dyDescent="0.3">
      <c r="A28" s="4" t="s">
        <v>9</v>
      </c>
      <c r="B28" s="20">
        <f t="shared" ref="B28:G28" si="18">1359.1*8.5</f>
        <v>11552.349999999999</v>
      </c>
      <c r="C28" s="20">
        <f t="shared" si="18"/>
        <v>11552.349999999999</v>
      </c>
      <c r="D28" s="20">
        <f t="shared" si="18"/>
        <v>11552.349999999999</v>
      </c>
      <c r="E28" s="20">
        <f t="shared" si="18"/>
        <v>11552.349999999999</v>
      </c>
      <c r="F28" s="20">
        <f t="shared" si="18"/>
        <v>11552.349999999999</v>
      </c>
      <c r="G28" s="20">
        <f t="shared" si="18"/>
        <v>11552.349999999999</v>
      </c>
      <c r="H28" s="20">
        <f>1359.1*9.7</f>
        <v>13183.269999999999</v>
      </c>
      <c r="I28" s="20">
        <f t="shared" ref="I28:M28" si="19">1359.1*9.7</f>
        <v>13183.269999999999</v>
      </c>
      <c r="J28" s="20">
        <f t="shared" si="19"/>
        <v>13183.269999999999</v>
      </c>
      <c r="K28" s="20">
        <f t="shared" si="19"/>
        <v>13183.269999999999</v>
      </c>
      <c r="L28" s="20">
        <f t="shared" si="19"/>
        <v>13183.269999999999</v>
      </c>
      <c r="M28" s="20">
        <f t="shared" si="19"/>
        <v>13183.269999999999</v>
      </c>
      <c r="N28" s="11">
        <f t="shared" si="16"/>
        <v>148413.72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f>106.01+0</f>
        <v>106.01</v>
      </c>
      <c r="G29" s="11">
        <v>0</v>
      </c>
      <c r="H29" s="11">
        <v>0</v>
      </c>
      <c r="I29" s="11">
        <v>0</v>
      </c>
      <c r="J29" s="11">
        <f>0.2+0</f>
        <v>0.2</v>
      </c>
      <c r="K29" s="11">
        <v>0</v>
      </c>
      <c r="L29" s="11">
        <v>0</v>
      </c>
      <c r="M29" s="11">
        <v>0</v>
      </c>
      <c r="N29" s="11">
        <f t="shared" si="16"/>
        <v>106.21000000000001</v>
      </c>
    </row>
    <row r="30" spans="1:15" ht="26.25" customHeight="1" thickBot="1" x14ac:dyDescent="0.3">
      <c r="A30" s="4" t="s">
        <v>20</v>
      </c>
      <c r="B30" s="11">
        <v>91.94</v>
      </c>
      <c r="C30" s="11">
        <v>91.94</v>
      </c>
      <c r="D30" s="11">
        <v>91.94</v>
      </c>
      <c r="E30" s="11">
        <v>91.94</v>
      </c>
      <c r="F30" s="11">
        <v>91.94</v>
      </c>
      <c r="G30" s="11">
        <v>91.94</v>
      </c>
      <c r="H30" s="11">
        <v>95.45</v>
      </c>
      <c r="I30" s="11">
        <v>95.45</v>
      </c>
      <c r="J30" s="11">
        <v>95.45</v>
      </c>
      <c r="K30" s="11">
        <v>95.45</v>
      </c>
      <c r="L30" s="11">
        <v>95.45</v>
      </c>
      <c r="M30" s="11">
        <v>129.24</v>
      </c>
      <c r="N30" s="11">
        <f t="shared" si="16"/>
        <v>1158.1300000000001</v>
      </c>
    </row>
    <row r="31" spans="1:15" ht="26.25" customHeight="1" thickBot="1" x14ac:dyDescent="0.3">
      <c r="A31" s="4" t="s">
        <v>21</v>
      </c>
      <c r="B31" s="11">
        <v>0</v>
      </c>
      <c r="C31" s="11">
        <v>1039.5</v>
      </c>
      <c r="D31" s="11">
        <v>954</v>
      </c>
      <c r="E31" s="11">
        <v>513</v>
      </c>
      <c r="F31" s="11">
        <v>585</v>
      </c>
      <c r="G31" s="11">
        <v>1030.5</v>
      </c>
      <c r="H31" s="11">
        <v>355.68</v>
      </c>
      <c r="I31" s="11">
        <v>0</v>
      </c>
      <c r="J31" s="11">
        <v>978.12</v>
      </c>
      <c r="K31" s="11">
        <v>1226.1500000000001</v>
      </c>
      <c r="L31" s="11">
        <v>627.12</v>
      </c>
      <c r="M31" s="11">
        <v>1264.81</v>
      </c>
      <c r="N31" s="11">
        <f t="shared" si="16"/>
        <v>8573.880000000001</v>
      </c>
    </row>
    <row r="32" spans="1:15" ht="23.25" customHeight="1" thickBot="1" x14ac:dyDescent="0.3">
      <c r="A32" s="4" t="s">
        <v>25</v>
      </c>
      <c r="B32" s="11">
        <v>126.07</v>
      </c>
      <c r="C32" s="11">
        <v>126.07</v>
      </c>
      <c r="D32" s="11">
        <v>126.07</v>
      </c>
      <c r="E32" s="11">
        <v>126.07</v>
      </c>
      <c r="F32" s="11">
        <v>126.07</v>
      </c>
      <c r="G32" s="11">
        <v>126.07</v>
      </c>
      <c r="H32" s="11">
        <v>126.07</v>
      </c>
      <c r="I32" s="11">
        <v>126.07</v>
      </c>
      <c r="J32" s="11">
        <v>126.07</v>
      </c>
      <c r="K32" s="11">
        <v>126.07</v>
      </c>
      <c r="L32" s="11">
        <v>126.07</v>
      </c>
      <c r="M32" s="11">
        <v>166.25</v>
      </c>
      <c r="N32" s="11">
        <f t="shared" si="16"/>
        <v>1553.0199999999995</v>
      </c>
    </row>
    <row r="33" spans="1:14" ht="22.5" customHeight="1" thickBot="1" x14ac:dyDescent="0.3">
      <c r="A33" s="4" t="s">
        <v>6</v>
      </c>
      <c r="B33" s="11">
        <f t="shared" ref="B33:I33" si="20">1359.1*2.79</f>
        <v>3791.8889999999997</v>
      </c>
      <c r="C33" s="11">
        <f t="shared" si="20"/>
        <v>3791.8889999999997</v>
      </c>
      <c r="D33" s="11">
        <f t="shared" si="20"/>
        <v>3791.8889999999997</v>
      </c>
      <c r="E33" s="11">
        <f t="shared" si="20"/>
        <v>3791.8889999999997</v>
      </c>
      <c r="F33" s="11">
        <f t="shared" si="20"/>
        <v>3791.8889999999997</v>
      </c>
      <c r="G33" s="11">
        <f t="shared" si="20"/>
        <v>3791.8889999999997</v>
      </c>
      <c r="H33" s="11">
        <f t="shared" si="20"/>
        <v>3791.8889999999997</v>
      </c>
      <c r="I33" s="11">
        <f t="shared" si="20"/>
        <v>3791.8889999999997</v>
      </c>
      <c r="J33" s="11">
        <f>1359.1*3.35</f>
        <v>4552.9849999999997</v>
      </c>
      <c r="K33" s="11">
        <f t="shared" ref="K33:M33" si="21">1359.1*3.35</f>
        <v>4552.9849999999997</v>
      </c>
      <c r="L33" s="11">
        <f t="shared" si="21"/>
        <v>4552.9849999999997</v>
      </c>
      <c r="M33" s="11">
        <f t="shared" si="21"/>
        <v>4552.9849999999997</v>
      </c>
      <c r="N33" s="11">
        <f t="shared" si="16"/>
        <v>48547.051999999996</v>
      </c>
    </row>
    <row r="34" spans="1:14" ht="21.75" customHeight="1" thickBot="1" x14ac:dyDescent="0.3">
      <c r="A34" s="4" t="s">
        <v>24</v>
      </c>
      <c r="B34" s="11">
        <f>1140</f>
        <v>1140</v>
      </c>
      <c r="C34" s="11">
        <f>1140</f>
        <v>1140</v>
      </c>
      <c r="D34" s="11">
        <f>1140</f>
        <v>1140</v>
      </c>
      <c r="E34" s="11">
        <f>1140</f>
        <v>1140</v>
      </c>
      <c r="F34" s="11">
        <f>1140</f>
        <v>1140</v>
      </c>
      <c r="G34" s="11">
        <v>900</v>
      </c>
      <c r="H34" s="11">
        <v>900</v>
      </c>
      <c r="I34" s="11">
        <v>900</v>
      </c>
      <c r="J34" s="11">
        <v>900</v>
      </c>
      <c r="K34" s="11">
        <f>900</f>
        <v>900</v>
      </c>
      <c r="L34" s="11">
        <f>900</f>
        <v>900</v>
      </c>
      <c r="M34" s="11">
        <f>900</f>
        <v>900</v>
      </c>
      <c r="N34" s="11">
        <f t="shared" si="16"/>
        <v>12000</v>
      </c>
    </row>
    <row r="35" spans="1:14" ht="23.4" customHeight="1" thickBot="1" x14ac:dyDescent="0.3">
      <c r="A35" s="4" t="s">
        <v>42</v>
      </c>
      <c r="B35" s="11">
        <v>1625</v>
      </c>
      <c r="C35" s="11">
        <v>1540</v>
      </c>
      <c r="D35" s="11">
        <v>1530</v>
      </c>
      <c r="E35" s="11">
        <v>1545</v>
      </c>
      <c r="F35" s="11">
        <v>1710</v>
      </c>
      <c r="G35" s="11">
        <v>1370</v>
      </c>
      <c r="H35" s="11">
        <v>1540</v>
      </c>
      <c r="I35" s="11">
        <v>1370</v>
      </c>
      <c r="J35" s="11">
        <v>2015</v>
      </c>
      <c r="K35" s="11">
        <v>1445</v>
      </c>
      <c r="L35" s="11">
        <v>1870</v>
      </c>
      <c r="M35" s="11">
        <v>1360</v>
      </c>
      <c r="N35" s="11">
        <f t="shared" si="16"/>
        <v>18920</v>
      </c>
    </row>
    <row r="36" spans="1:14" ht="24" customHeight="1" thickBot="1" x14ac:dyDescent="0.3">
      <c r="A36" s="4" t="s">
        <v>10</v>
      </c>
      <c r="B36" s="11">
        <v>0</v>
      </c>
      <c r="C36" s="11">
        <v>0</v>
      </c>
      <c r="D36" s="11">
        <v>0</v>
      </c>
      <c r="E36" s="11">
        <f>2488.6+2660.3</f>
        <v>5148.8999999999996</v>
      </c>
      <c r="F36" s="11">
        <v>0</v>
      </c>
      <c r="G36" s="11">
        <v>0</v>
      </c>
      <c r="H36" s="11">
        <v>0</v>
      </c>
      <c r="I36" s="11">
        <v>0</v>
      </c>
      <c r="J36" s="11">
        <f>1801.5</f>
        <v>1801.5</v>
      </c>
      <c r="K36" s="11">
        <v>0</v>
      </c>
      <c r="L36" s="11">
        <f>733.1</f>
        <v>733.1</v>
      </c>
      <c r="M36" s="11">
        <f>627.5</f>
        <v>627.5</v>
      </c>
      <c r="N36" s="11">
        <f t="shared" si="16"/>
        <v>8311</v>
      </c>
    </row>
    <row r="37" spans="1:14" ht="22.5" customHeight="1" thickBot="1" x14ac:dyDescent="0.3">
      <c r="A37" s="9" t="s">
        <v>22</v>
      </c>
      <c r="B37" s="10">
        <f t="shared" ref="B37:M37" si="22">SUM(B24:B36)</f>
        <v>20881.35745</v>
      </c>
      <c r="C37" s="10">
        <f t="shared" si="22"/>
        <v>21717.948629999999</v>
      </c>
      <c r="D37" s="10">
        <f t="shared" si="22"/>
        <v>21882.7997</v>
      </c>
      <c r="E37" s="10">
        <f t="shared" si="22"/>
        <v>26426.777020000001</v>
      </c>
      <c r="F37" s="10">
        <f t="shared" si="22"/>
        <v>21706.16329</v>
      </c>
      <c r="G37" s="10">
        <f t="shared" si="22"/>
        <v>21343.74872</v>
      </c>
      <c r="H37" s="10">
        <f t="shared" si="22"/>
        <v>22515.61089</v>
      </c>
      <c r="I37" s="10">
        <f t="shared" si="22"/>
        <v>21841.955459999997</v>
      </c>
      <c r="J37" s="10">
        <f t="shared" si="22"/>
        <v>26418.229029999999</v>
      </c>
      <c r="K37" s="10">
        <f t="shared" si="22"/>
        <v>24241.740399999999</v>
      </c>
      <c r="L37" s="10">
        <f t="shared" si="22"/>
        <v>24951.847149999998</v>
      </c>
      <c r="M37" s="10">
        <f t="shared" si="22"/>
        <v>24978.35958</v>
      </c>
      <c r="N37" s="10">
        <f>SUM(B37:M37)</f>
        <v>278906.53732</v>
      </c>
    </row>
    <row r="38" spans="1:14" ht="23.25" customHeight="1" thickBot="1" x14ac:dyDescent="0.3">
      <c r="A38" s="4" t="s">
        <v>5</v>
      </c>
      <c r="B38" s="18">
        <f t="shared" ref="B38:N38" si="23">B15-B37</f>
        <v>12802.482549999997</v>
      </c>
      <c r="C38" s="18">
        <f t="shared" si="23"/>
        <v>3086.1813700000021</v>
      </c>
      <c r="D38" s="18">
        <f t="shared" si="23"/>
        <v>13277.480299999999</v>
      </c>
      <c r="E38" s="18">
        <f t="shared" si="23"/>
        <v>2834.9329799999978</v>
      </c>
      <c r="F38" s="18">
        <f t="shared" si="23"/>
        <v>10736.196710000004</v>
      </c>
      <c r="G38" s="18">
        <f t="shared" si="23"/>
        <v>6898.6512800000019</v>
      </c>
      <c r="H38" s="18">
        <f t="shared" si="23"/>
        <v>6874.9191099999989</v>
      </c>
      <c r="I38" s="18">
        <f t="shared" si="23"/>
        <v>3324.314540000003</v>
      </c>
      <c r="J38" s="18">
        <f t="shared" si="23"/>
        <v>8156.4809700000078</v>
      </c>
      <c r="K38" s="18">
        <f t="shared" si="23"/>
        <v>7846.8596000000034</v>
      </c>
      <c r="L38" s="18">
        <f t="shared" si="23"/>
        <v>9715.9728499999947</v>
      </c>
      <c r="M38" s="18">
        <f t="shared" si="23"/>
        <v>7799.6904200000026</v>
      </c>
      <c r="N38" s="11">
        <f t="shared" si="23"/>
        <v>93354.16267999995</v>
      </c>
    </row>
    <row r="39" spans="1:14" ht="23.25" customHeight="1" thickBot="1" x14ac:dyDescent="0.3">
      <c r="A39" s="4" t="s">
        <v>7</v>
      </c>
      <c r="B39" s="14">
        <f t="shared" ref="B39:N39" si="24">B5+B38</f>
        <v>-45587.537450000003</v>
      </c>
      <c r="C39" s="14">
        <f t="shared" si="24"/>
        <v>-42501.356079999998</v>
      </c>
      <c r="D39" s="14">
        <f t="shared" si="24"/>
        <v>-29223.875779999998</v>
      </c>
      <c r="E39" s="14">
        <f t="shared" si="24"/>
        <v>-26388.942800000001</v>
      </c>
      <c r="F39" s="14">
        <f t="shared" si="24"/>
        <v>-15652.746089999997</v>
      </c>
      <c r="G39" s="14">
        <f t="shared" si="24"/>
        <v>-8754.0948099999951</v>
      </c>
      <c r="H39" s="14">
        <f t="shared" si="24"/>
        <v>-1879.1756999999961</v>
      </c>
      <c r="I39" s="14">
        <f t="shared" si="24"/>
        <v>1445.1388400000069</v>
      </c>
      <c r="J39" s="14">
        <f t="shared" si="24"/>
        <v>9601.6198100000147</v>
      </c>
      <c r="K39" s="14">
        <f t="shared" si="24"/>
        <v>17448.479410000018</v>
      </c>
      <c r="L39" s="14">
        <f t="shared" si="24"/>
        <v>27164.452260000013</v>
      </c>
      <c r="M39" s="14">
        <f t="shared" si="24"/>
        <v>34964.142680000019</v>
      </c>
      <c r="N39" s="14">
        <f t="shared" si="24"/>
        <v>34964.142679999954</v>
      </c>
    </row>
    <row r="40" spans="1:14" ht="27" customHeight="1" thickBot="1" x14ac:dyDescent="0.3">
      <c r="A40" s="15" t="s">
        <v>11</v>
      </c>
      <c r="B40" s="19">
        <f>B6+B15-B7</f>
        <v>-26421.660000000003</v>
      </c>
      <c r="C40" s="19">
        <f>C6+C15-C7</f>
        <v>-33562.04</v>
      </c>
      <c r="D40" s="19">
        <f>D6+D15-D7</f>
        <v>-28157.86</v>
      </c>
      <c r="E40" s="19">
        <f t="shared" ref="E40:M40" si="25">E6+E15-E7</f>
        <v>-28566.79</v>
      </c>
      <c r="F40" s="19">
        <f t="shared" si="25"/>
        <v>-25354.059999999994</v>
      </c>
      <c r="G40" s="19">
        <f t="shared" si="25"/>
        <v>-26519.299999999992</v>
      </c>
      <c r="H40" s="19">
        <f t="shared" si="25"/>
        <v>-26875.899999999991</v>
      </c>
      <c r="I40" s="19">
        <f t="shared" si="25"/>
        <v>-30532.94999999999</v>
      </c>
      <c r="J40" s="19">
        <f t="shared" si="25"/>
        <v>-29481.749999999978</v>
      </c>
      <c r="K40" s="19">
        <f t="shared" si="25"/>
        <v>-31862.949999999972</v>
      </c>
      <c r="L40" s="19">
        <f t="shared" si="25"/>
        <v>-31912.979999999978</v>
      </c>
      <c r="M40" s="19">
        <f t="shared" si="25"/>
        <v>-33293.88999999997</v>
      </c>
      <c r="N40" s="17">
        <f>N6+N15-N7</f>
        <v>-33293.890000000014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2023-03-02T04:06:20Z</cp:lastPrinted>
  <dcterms:created xsi:type="dcterms:W3CDTF">2011-06-06T03:25:48Z</dcterms:created>
  <dcterms:modified xsi:type="dcterms:W3CDTF">2023-03-20T09:45:53Z</dcterms:modified>
</cp:coreProperties>
</file>