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6" windowWidth="16152" windowHeight="10932"/>
  </bookViews>
  <sheets>
    <sheet name="2022" sheetId="1" r:id="rId1"/>
  </sheets>
  <calcPr calcId="144525" refMode="R1C1"/>
</workbook>
</file>

<file path=xl/calcChain.xml><?xml version="1.0" encoding="utf-8"?>
<calcChain xmlns="http://schemas.openxmlformats.org/spreadsheetml/2006/main">
  <c r="M38" i="1" l="1"/>
  <c r="M37" i="1" l="1"/>
  <c r="L37" i="1" l="1"/>
  <c r="K37" i="1" l="1"/>
  <c r="K35" i="1" l="1"/>
  <c r="K34" i="1" l="1"/>
  <c r="L38" i="1" l="1"/>
  <c r="M29" i="1" l="1"/>
  <c r="L29" i="1"/>
  <c r="M27" i="1" l="1"/>
  <c r="M16" i="1"/>
  <c r="M26" i="1"/>
  <c r="M8" i="1"/>
  <c r="K38" i="1" l="1"/>
  <c r="L27" i="1" l="1"/>
  <c r="L16" i="1"/>
  <c r="L26" i="1"/>
  <c r="L8" i="1"/>
  <c r="K27" i="1" l="1"/>
  <c r="K16" i="1"/>
  <c r="K26" i="1"/>
  <c r="K8" i="1"/>
  <c r="L33" i="1" l="1"/>
  <c r="M33" i="1"/>
  <c r="K33" i="1"/>
  <c r="K28" i="1"/>
  <c r="L28" i="1"/>
  <c r="M28" i="1"/>
  <c r="K25" i="1"/>
  <c r="L25" i="1"/>
  <c r="M25" i="1"/>
  <c r="M24" i="1"/>
  <c r="L24" i="1"/>
  <c r="K24" i="1"/>
  <c r="J38" i="1" l="1"/>
  <c r="I28" i="1" l="1"/>
  <c r="J28" i="1"/>
  <c r="H28" i="1"/>
  <c r="J27" i="1" l="1"/>
  <c r="J16" i="1"/>
  <c r="J26" i="1"/>
  <c r="J8" i="1"/>
  <c r="H33" i="1"/>
  <c r="I33" i="1"/>
  <c r="J33" i="1"/>
  <c r="H25" i="1"/>
  <c r="I25" i="1"/>
  <c r="J25" i="1"/>
  <c r="H24" i="1"/>
  <c r="I24" i="1"/>
  <c r="J24" i="1"/>
  <c r="I27" i="1" l="1"/>
  <c r="I16" i="1"/>
  <c r="I26" i="1"/>
  <c r="I8" i="1"/>
  <c r="H27" i="1" l="1"/>
  <c r="H16" i="1"/>
  <c r="H26" i="1"/>
  <c r="H8" i="1"/>
  <c r="F29" i="1" l="1"/>
  <c r="F38" i="1" l="1"/>
  <c r="F37" i="1" l="1"/>
  <c r="E37" i="1" l="1"/>
  <c r="E38" i="1" l="1"/>
  <c r="G27" i="1" l="1"/>
  <c r="G16" i="1"/>
  <c r="G26" i="1"/>
  <c r="G8" i="1"/>
  <c r="F27" i="1" l="1"/>
  <c r="F16" i="1"/>
  <c r="F26" i="1"/>
  <c r="F8" i="1"/>
  <c r="E27" i="1" l="1"/>
  <c r="E16" i="1"/>
  <c r="E26" i="1"/>
  <c r="E8" i="1"/>
  <c r="E33" i="1" l="1"/>
  <c r="F33" i="1"/>
  <c r="G33" i="1"/>
  <c r="E28" i="1"/>
  <c r="F28" i="1"/>
  <c r="G28" i="1"/>
  <c r="E25" i="1"/>
  <c r="F25" i="1"/>
  <c r="G25" i="1"/>
  <c r="E24" i="1"/>
  <c r="F24" i="1"/>
  <c r="G24" i="1"/>
  <c r="D38" i="1" l="1"/>
  <c r="D37" i="1" l="1"/>
  <c r="C37" i="1" l="1"/>
  <c r="B37" i="1" l="1"/>
  <c r="D29" i="1" l="1"/>
  <c r="C29" i="1"/>
  <c r="C38" i="1" l="1"/>
  <c r="D27" i="1" l="1"/>
  <c r="D16" i="1"/>
  <c r="D26" i="1"/>
  <c r="D8" i="1"/>
  <c r="B34" i="1" l="1"/>
  <c r="B38" i="1" l="1"/>
  <c r="C27" i="1" l="1"/>
  <c r="C16" i="1"/>
  <c r="C26" i="1"/>
  <c r="C8" i="1"/>
  <c r="N38" i="1" l="1"/>
  <c r="B27" i="1"/>
  <c r="B16" i="1"/>
  <c r="B26" i="1"/>
  <c r="B8" i="1"/>
  <c r="N37" i="1" l="1"/>
  <c r="N36" i="1"/>
  <c r="C33" i="1"/>
  <c r="D33" i="1"/>
  <c r="C28" i="1"/>
  <c r="D28" i="1"/>
  <c r="C25" i="1"/>
  <c r="D25" i="1"/>
  <c r="C24" i="1"/>
  <c r="D24" i="1"/>
  <c r="B33" i="1"/>
  <c r="B28" i="1"/>
  <c r="B25" i="1"/>
  <c r="B24" i="1"/>
  <c r="N34" i="1" l="1"/>
  <c r="N14" i="1" l="1"/>
  <c r="N6" i="1" l="1"/>
  <c r="N5" i="1"/>
  <c r="M15" i="1" l="1"/>
  <c r="M7" i="1"/>
  <c r="L15" i="1"/>
  <c r="K7" i="1"/>
  <c r="N24" i="1"/>
  <c r="N25" i="1"/>
  <c r="N28" i="1"/>
  <c r="N29" i="1"/>
  <c r="N30" i="1"/>
  <c r="N31" i="1"/>
  <c r="N32" i="1"/>
  <c r="N33" i="1"/>
  <c r="N35" i="1"/>
  <c r="N17" i="1"/>
  <c r="N18" i="1"/>
  <c r="N19" i="1"/>
  <c r="N20" i="1"/>
  <c r="N21" i="1"/>
  <c r="N22" i="1"/>
  <c r="K15" i="1"/>
  <c r="N9" i="1"/>
  <c r="N10" i="1"/>
  <c r="N11" i="1"/>
  <c r="N12" i="1"/>
  <c r="N13" i="1"/>
  <c r="L39" i="1" l="1"/>
  <c r="L40" i="1" s="1"/>
  <c r="K39" i="1"/>
  <c r="K40" i="1" s="1"/>
  <c r="M39" i="1"/>
  <c r="M40" i="1" s="1"/>
  <c r="L7" i="1"/>
  <c r="H15" i="1" l="1"/>
  <c r="I15" i="1"/>
  <c r="J15" i="1"/>
  <c r="I7" i="1"/>
  <c r="J7" i="1"/>
  <c r="J39" i="1" l="1"/>
  <c r="J40" i="1" s="1"/>
  <c r="H39" i="1"/>
  <c r="H7" i="1"/>
  <c r="I39" i="1"/>
  <c r="I40" i="1" s="1"/>
  <c r="H40" i="1" l="1"/>
  <c r="C15" i="1"/>
  <c r="D15" i="1"/>
  <c r="D39" i="1" s="1"/>
  <c r="D40" i="1" s="1"/>
  <c r="C7" i="1"/>
  <c r="D7" i="1"/>
  <c r="G7" i="1" l="1"/>
  <c r="F7" i="1"/>
  <c r="F15" i="1" l="1"/>
  <c r="G15" i="1"/>
  <c r="B15" i="1"/>
  <c r="B39" i="1" s="1"/>
  <c r="B40" i="1" s="1"/>
  <c r="B41" i="1" s="1"/>
  <c r="B7" i="1"/>
  <c r="B42" i="1" s="1"/>
  <c r="G39" i="1" l="1"/>
  <c r="G40" i="1" s="1"/>
  <c r="N26" i="1"/>
  <c r="N16" i="1"/>
  <c r="N27" i="1"/>
  <c r="E15" i="1"/>
  <c r="C6" i="1"/>
  <c r="C42" i="1" s="1"/>
  <c r="N8" i="1"/>
  <c r="E7" i="1"/>
  <c r="N7" i="1" s="1"/>
  <c r="F39" i="1"/>
  <c r="F40" i="1" s="1"/>
  <c r="C39" i="1"/>
  <c r="C40" i="1" s="1"/>
  <c r="N15" i="1" l="1"/>
  <c r="N42" i="1" s="1"/>
  <c r="D6" i="1"/>
  <c r="D42" i="1" s="1"/>
  <c r="E39" i="1"/>
  <c r="E40" i="1" s="1"/>
  <c r="N39" i="1" l="1"/>
  <c r="N40" i="1" s="1"/>
  <c r="N41" i="1" s="1"/>
  <c r="E6" i="1"/>
  <c r="E42" i="1" s="1"/>
  <c r="F6" i="1" s="1"/>
  <c r="F42" i="1" s="1"/>
  <c r="C5" i="1"/>
  <c r="C41" i="1" s="1"/>
  <c r="D5" i="1" l="1"/>
  <c r="D41" i="1" s="1"/>
  <c r="G6" i="1"/>
  <c r="G42" i="1" s="1"/>
  <c r="E5" i="1" l="1"/>
  <c r="E41" i="1" s="1"/>
  <c r="F5" i="1" s="1"/>
  <c r="F41" i="1" s="1"/>
  <c r="H6" i="1"/>
  <c r="H42" i="1" l="1"/>
  <c r="I6" i="1" s="1"/>
  <c r="G5" i="1"/>
  <c r="G41" i="1" s="1"/>
  <c r="I42" i="1" l="1"/>
  <c r="J6" i="1" s="1"/>
  <c r="H5" i="1"/>
  <c r="J42" i="1" l="1"/>
  <c r="K6" i="1" s="1"/>
  <c r="H41" i="1"/>
  <c r="I5" i="1" s="1"/>
  <c r="K42" i="1" l="1"/>
  <c r="L6" i="1" s="1"/>
  <c r="I41" i="1"/>
  <c r="J5" i="1" s="1"/>
  <c r="L42" i="1" l="1"/>
  <c r="M6" i="1" s="1"/>
  <c r="M42" i="1" s="1"/>
  <c r="J41" i="1"/>
  <c r="K5" i="1" s="1"/>
  <c r="K41" i="1" l="1"/>
  <c r="L5" i="1" s="1"/>
  <c r="L41" i="1" l="1"/>
  <c r="M5" i="1" s="1"/>
  <c r="M41" i="1" s="1"/>
</calcChain>
</file>

<file path=xl/sharedStrings.xml><?xml version="1.0" encoding="utf-8"?>
<sst xmlns="http://schemas.openxmlformats.org/spreadsheetml/2006/main" count="53" uniqueCount="45">
  <si>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</si>
  <si>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</si>
  <si>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</si>
  <si>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</si>
  <si>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</si>
  <si>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</si>
  <si>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</si>
  <si>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</si>
  <si>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</si>
  <si>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</si>
  <si>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</si>
  <si>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</si>
  <si>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</si>
  <si>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</si>
  <si>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</si>
  <si>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</si>
  <si>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</si>
  <si>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</si>
  <si>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</si>
  <si>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</si>
  <si>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</si>
  <si>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</si>
  <si>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</si>
  <si>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</si>
  <si>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</si>
  <si>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</si>
  <si>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сточных вод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</si>
  <si>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</si>
  <si>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</si>
  <si>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 xml:space="preserve">Содержание жилья и текущий ремонт,  ОПУ </t>
  </si>
  <si>
    <t>Январь 2022г.</t>
  </si>
  <si>
    <t>Февраль 2022г.</t>
  </si>
  <si>
    <t>Март 2022г.</t>
  </si>
  <si>
    <t>Апрель 2022г.</t>
  </si>
  <si>
    <t>Май 2022г.</t>
  </si>
  <si>
    <t>Июнь 2022г.</t>
  </si>
  <si>
    <t>Июль 2022г.</t>
  </si>
  <si>
    <t>Август 2022г.</t>
  </si>
  <si>
    <t>Сентябрь 2022г.</t>
  </si>
  <si>
    <t>Октябрь 2022г</t>
  </si>
  <si>
    <t>Ноябрь 2022г</t>
  </si>
  <si>
    <t>Декабрь 2022г</t>
  </si>
  <si>
    <t>Всего:                       за  2022г</t>
  </si>
  <si>
    <t xml:space="preserve">                 ОТЧЕТ по дому Ленинградская, 57 за период 01.01.2022г. по 31.12.2022г.</t>
  </si>
  <si>
    <t>Возмещение расходов совета МКД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</si>
</sst>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164" fontId="5" fillId="5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topLeftCell="A31" zoomScale="75" workbookViewId="0">
      <selection activeCell="A33" sqref="A33"/>
    </sheetView>
  </sheetViews>
  <sheetFormatPr defaultRowHeight="13.2" x14ac:dyDescent="0.25"/>
  <cols>
    <col min="1" max="1" width="58.6640625" customWidth="1"/>
    <col min="2" max="2" width="15.33203125" customWidth="1"/>
    <col min="3" max="3" width="13.6640625" customWidth="1"/>
    <col min="4" max="4" width="14.5546875" customWidth="1"/>
    <col min="5" max="5" width="15.109375" customWidth="1"/>
    <col min="6" max="6" width="14.6640625" customWidth="1"/>
    <col min="7" max="7" width="15.109375" customWidth="1"/>
    <col min="8" max="8" width="14.5546875" customWidth="1"/>
    <col min="9" max="9" width="14.33203125" customWidth="1"/>
    <col min="10" max="13" width="13.44140625" customWidth="1"/>
    <col min="14" max="14" width="17.6640625" customWidth="1"/>
  </cols>
  <sheetData>
    <row r="1" spans="1:18" ht="20.25" customHeight="1" x14ac:dyDescent="0.35">
      <c r="A1" s="22" t="s">
        <v>43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14" t="s">
        <v>0</v>
      </c>
      <c r="B4" s="15" t="s">
        <v>30</v>
      </c>
      <c r="C4" s="15" t="s">
        <v>31</v>
      </c>
      <c r="D4" s="15" t="s">
        <v>32</v>
      </c>
      <c r="E4" s="15" t="s">
        <v>33</v>
      </c>
      <c r="F4" s="15" t="s">
        <v>34</v>
      </c>
      <c r="G4" s="15" t="s">
        <v>35</v>
      </c>
      <c r="H4" s="15" t="s">
        <v>36</v>
      </c>
      <c r="I4" s="15" t="s">
        <v>37</v>
      </c>
      <c r="J4" s="15" t="s">
        <v>38</v>
      </c>
      <c r="K4" s="15" t="s">
        <v>39</v>
      </c>
      <c r="L4" s="15" t="s">
        <v>40</v>
      </c>
      <c r="M4" s="15" t="s">
        <v>41</v>
      </c>
      <c r="N4" s="15" t="s">
        <v>42</v>
      </c>
    </row>
    <row r="5" spans="1:18" ht="23.25" customHeight="1" thickBot="1" x14ac:dyDescent="0.3">
      <c r="A5" s="16" t="s">
        <v>15</v>
      </c>
      <c r="B5" s="5">
        <v>-383400.51</v>
      </c>
      <c r="C5" s="5">
        <f t="shared" ref="C5:D6" si="0">B41</f>
        <v>-367555.96239</v>
      </c>
      <c r="D5" s="5">
        <f t="shared" si="0"/>
        <v>-611728.9129600001</v>
      </c>
      <c r="E5" s="5">
        <f t="shared" ref="E5:E6" si="1">D41</f>
        <v>-641157.95068000013</v>
      </c>
      <c r="F5" s="5">
        <f>E41</f>
        <v>-632994.10039000015</v>
      </c>
      <c r="G5" s="5">
        <f t="shared" ref="G5:G6" si="2">F41</f>
        <v>-669250.19773000013</v>
      </c>
      <c r="H5" s="5">
        <f t="shared" ref="H5:H6" si="3">G41</f>
        <v>-636956.89138000016</v>
      </c>
      <c r="I5" s="5">
        <f t="shared" ref="I5:I6" si="4">H41</f>
        <v>-589670.4987900001</v>
      </c>
      <c r="J5" s="5">
        <f t="shared" ref="J5:J6" si="5">I41</f>
        <v>-576877.70006000018</v>
      </c>
      <c r="K5" s="5">
        <f t="shared" ref="K5:K6" si="6">J41</f>
        <v>-662512.85449000017</v>
      </c>
      <c r="L5" s="5">
        <f t="shared" ref="L5:L6" si="7">K41</f>
        <v>-620273.70293000014</v>
      </c>
      <c r="M5" s="5">
        <f t="shared" ref="M5:M6" si="8">L41</f>
        <v>-619712.5594100001</v>
      </c>
      <c r="N5" s="5">
        <f>B5</f>
        <v>-383400.51</v>
      </c>
    </row>
    <row r="6" spans="1:18" ht="21" customHeight="1" thickBot="1" x14ac:dyDescent="0.3">
      <c r="A6" s="16" t="s">
        <v>13</v>
      </c>
      <c r="B6" s="5">
        <v>-345464.31</v>
      </c>
      <c r="C6" s="5">
        <f t="shared" si="0"/>
        <v>-343709.69999999995</v>
      </c>
      <c r="D6" s="5">
        <f t="shared" si="0"/>
        <v>-333432.34999999998</v>
      </c>
      <c r="E6" s="5">
        <f t="shared" si="1"/>
        <v>-348011.57999999996</v>
      </c>
      <c r="F6" s="5">
        <f>E42</f>
        <v>-361506.12</v>
      </c>
      <c r="G6" s="5">
        <f t="shared" si="2"/>
        <v>-378726.5</v>
      </c>
      <c r="H6" s="5">
        <f t="shared" si="3"/>
        <v>-380968.11</v>
      </c>
      <c r="I6" s="5">
        <f t="shared" si="4"/>
        <v>-348391.10999999993</v>
      </c>
      <c r="J6" s="5">
        <f t="shared" si="5"/>
        <v>-357022.99999999994</v>
      </c>
      <c r="K6" s="5">
        <f t="shared" si="6"/>
        <v>-369974.58999999997</v>
      </c>
      <c r="L6" s="5">
        <f t="shared" si="7"/>
        <v>-337892.33999999991</v>
      </c>
      <c r="M6" s="5">
        <f t="shared" si="8"/>
        <v>-351480.61999999988</v>
      </c>
      <c r="N6" s="5">
        <f>B6</f>
        <v>-345464.31</v>
      </c>
    </row>
    <row r="7" spans="1:18" ht="20.25" customHeight="1" thickBot="1" x14ac:dyDescent="0.3">
      <c r="A7" s="17" t="s">
        <v>12</v>
      </c>
      <c r="B7" s="6">
        <f>SUM(B8:B14)</f>
        <v>141008.52999999997</v>
      </c>
      <c r="C7" s="6">
        <f t="shared" ref="C7:M7" si="9">SUM(C8:C14)</f>
        <v>140596.18999999997</v>
      </c>
      <c r="D7" s="6">
        <f t="shared" si="9"/>
        <v>142188.53999999998</v>
      </c>
      <c r="E7" s="6">
        <f t="shared" si="9"/>
        <v>144693.47</v>
      </c>
      <c r="F7" s="6">
        <f t="shared" si="9"/>
        <v>140882.57999999999</v>
      </c>
      <c r="G7" s="6">
        <f t="shared" si="9"/>
        <v>143154.15</v>
      </c>
      <c r="H7" s="6">
        <f t="shared" si="9"/>
        <v>137138.96999999997</v>
      </c>
      <c r="I7" s="6">
        <f t="shared" si="9"/>
        <v>141290.49</v>
      </c>
      <c r="J7" s="6">
        <f t="shared" si="9"/>
        <v>141963.21</v>
      </c>
      <c r="K7" s="6">
        <f t="shared" si="9"/>
        <v>142468.97999999998</v>
      </c>
      <c r="L7" s="6">
        <f t="shared" si="9"/>
        <v>145078.96</v>
      </c>
      <c r="M7" s="6">
        <f t="shared" si="9"/>
        <v>147544.25</v>
      </c>
      <c r="N7" s="6">
        <f>SUM(B7:M7)</f>
        <v>1708008.3199999998</v>
      </c>
    </row>
    <row r="8" spans="1:18" ht="24.75" customHeight="1" thickBot="1" x14ac:dyDescent="0.3">
      <c r="A8" s="4" t="s">
        <v>27</v>
      </c>
      <c r="B8" s="7">
        <f t="shared" ref="B8:G8" si="10">118396.76+1263.48</f>
        <v>119660.23999999999</v>
      </c>
      <c r="C8" s="7">
        <f t="shared" si="10"/>
        <v>119660.23999999999</v>
      </c>
      <c r="D8" s="7">
        <f t="shared" si="10"/>
        <v>119660.23999999999</v>
      </c>
      <c r="E8" s="7">
        <f t="shared" si="10"/>
        <v>119660.23999999999</v>
      </c>
      <c r="F8" s="7">
        <f t="shared" si="10"/>
        <v>119660.23999999999</v>
      </c>
      <c r="G8" s="7">
        <f t="shared" si="10"/>
        <v>119660.23999999999</v>
      </c>
      <c r="H8" s="7">
        <f>118396.76+1263.48</f>
        <v>119660.23999999999</v>
      </c>
      <c r="I8" s="7">
        <f>118396.76+1143.26</f>
        <v>119540.01999999999</v>
      </c>
      <c r="J8" s="7">
        <f>118396.76+1143.26</f>
        <v>119540.01999999999</v>
      </c>
      <c r="K8" s="7">
        <f>123510.69+1143.26</f>
        <v>124653.95</v>
      </c>
      <c r="L8" s="7">
        <f>123510.69+1143.26</f>
        <v>124653.95</v>
      </c>
      <c r="M8" s="7">
        <f>123510.69+1143.26</f>
        <v>124653.95</v>
      </c>
      <c r="N8" s="7">
        <f>SUM(B8:M8)</f>
        <v>1450663.5699999998</v>
      </c>
    </row>
    <row r="9" spans="1:18" ht="24.75" customHeight="1" thickBot="1" x14ac:dyDescent="0.3">
      <c r="A9" s="4" t="s">
        <v>16</v>
      </c>
      <c r="B9" s="7">
        <v>1.45</v>
      </c>
      <c r="C9" s="7">
        <v>0</v>
      </c>
      <c r="D9" s="7">
        <v>674.84</v>
      </c>
      <c r="E9" s="7">
        <v>7025.95</v>
      </c>
      <c r="F9" s="7">
        <v>0</v>
      </c>
      <c r="G9" s="7">
        <v>2976.33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492.04</v>
      </c>
      <c r="N9" s="7">
        <f t="shared" ref="N9:N14" si="11">SUM(B9:M9)</f>
        <v>11170.61</v>
      </c>
    </row>
    <row r="10" spans="1:18" ht="21.75" customHeight="1" thickBot="1" x14ac:dyDescent="0.3">
      <c r="A10" s="4" t="s">
        <v>17</v>
      </c>
      <c r="B10" s="7">
        <v>566.51</v>
      </c>
      <c r="C10" s="7">
        <v>566.51</v>
      </c>
      <c r="D10" s="7">
        <v>566.51</v>
      </c>
      <c r="E10" s="7">
        <v>566.51</v>
      </c>
      <c r="F10" s="7">
        <v>566.51</v>
      </c>
      <c r="G10" s="7">
        <v>566.51</v>
      </c>
      <c r="H10" s="7">
        <v>566.51</v>
      </c>
      <c r="I10" s="7">
        <v>588.15</v>
      </c>
      <c r="J10" s="7">
        <v>588.15</v>
      </c>
      <c r="K10" s="7">
        <v>392</v>
      </c>
      <c r="L10" s="7">
        <v>392</v>
      </c>
      <c r="M10" s="7">
        <v>392.08</v>
      </c>
      <c r="N10" s="7">
        <f t="shared" si="11"/>
        <v>6317.95</v>
      </c>
    </row>
    <row r="11" spans="1:18" ht="22.5" customHeight="1" thickBot="1" x14ac:dyDescent="0.3">
      <c r="A11" s="4" t="s">
        <v>18</v>
      </c>
      <c r="B11" s="7">
        <v>8070.2</v>
      </c>
      <c r="C11" s="7">
        <v>7659.31</v>
      </c>
      <c r="D11" s="7">
        <v>8576.82</v>
      </c>
      <c r="E11" s="7">
        <v>4730.6400000000003</v>
      </c>
      <c r="F11" s="7">
        <v>7945.7</v>
      </c>
      <c r="G11" s="7">
        <v>7240.94</v>
      </c>
      <c r="H11" s="7">
        <v>4202.09</v>
      </c>
      <c r="I11" s="7">
        <v>8452.19</v>
      </c>
      <c r="J11" s="7">
        <v>9124.91</v>
      </c>
      <c r="K11" s="7">
        <v>4712.8999999999996</v>
      </c>
      <c r="L11" s="7">
        <v>7322.88</v>
      </c>
      <c r="M11" s="7">
        <v>9048.7099999999991</v>
      </c>
      <c r="N11" s="7">
        <f t="shared" si="11"/>
        <v>87087.290000000008</v>
      </c>
    </row>
    <row r="12" spans="1:18" ht="22.5" customHeight="1" thickBot="1" x14ac:dyDescent="0.3">
      <c r="A12" s="4" t="s">
        <v>44</v>
      </c>
      <c r="B12" s="7">
        <v>9038.2900000000009</v>
      </c>
      <c r="C12" s="7">
        <v>9038.2900000000009</v>
      </c>
      <c r="D12" s="7">
        <v>9038.2900000000009</v>
      </c>
      <c r="E12" s="7">
        <v>9038.2900000000009</v>
      </c>
      <c r="F12" s="7">
        <v>9038.2900000000009</v>
      </c>
      <c r="G12" s="7">
        <v>9038.2900000000009</v>
      </c>
      <c r="H12" s="7">
        <v>9038.2900000000009</v>
      </c>
      <c r="I12" s="7">
        <v>9038.2900000000009</v>
      </c>
      <c r="J12" s="7">
        <v>9038.2900000000009</v>
      </c>
      <c r="K12" s="7">
        <v>9038.2900000000009</v>
      </c>
      <c r="L12" s="7">
        <v>9038.2900000000009</v>
      </c>
      <c r="M12" s="7">
        <v>9038.2900000000009</v>
      </c>
      <c r="N12" s="7">
        <f t="shared" si="11"/>
        <v>108459.48000000004</v>
      </c>
    </row>
    <row r="13" spans="1:18" ht="22.5" customHeight="1" thickBot="1" x14ac:dyDescent="0.3">
      <c r="A13" s="4" t="s">
        <v>26</v>
      </c>
      <c r="B13" s="7">
        <v>776.84</v>
      </c>
      <c r="C13" s="7">
        <v>776.84</v>
      </c>
      <c r="D13" s="7">
        <v>776.84</v>
      </c>
      <c r="E13" s="7">
        <v>776.84</v>
      </c>
      <c r="F13" s="7">
        <v>776.84</v>
      </c>
      <c r="G13" s="7">
        <v>776.84</v>
      </c>
      <c r="H13" s="7">
        <v>776.84</v>
      </c>
      <c r="I13" s="7">
        <v>776.84</v>
      </c>
      <c r="J13" s="7">
        <v>776.84</v>
      </c>
      <c r="K13" s="7">
        <v>776.84</v>
      </c>
      <c r="L13" s="7">
        <v>776.84</v>
      </c>
      <c r="M13" s="7">
        <v>1024.18</v>
      </c>
      <c r="N13" s="7">
        <f t="shared" si="11"/>
        <v>9569.42</v>
      </c>
    </row>
    <row r="14" spans="1:18" ht="24" customHeight="1" thickBot="1" x14ac:dyDescent="0.3">
      <c r="A14" s="4" t="s">
        <v>14</v>
      </c>
      <c r="B14" s="7">
        <v>2895</v>
      </c>
      <c r="C14" s="7">
        <v>2895</v>
      </c>
      <c r="D14" s="7">
        <v>2895</v>
      </c>
      <c r="E14" s="7">
        <v>2895</v>
      </c>
      <c r="F14" s="7">
        <v>2895</v>
      </c>
      <c r="G14" s="7">
        <v>2895</v>
      </c>
      <c r="H14" s="7">
        <v>2895</v>
      </c>
      <c r="I14" s="7">
        <v>2895</v>
      </c>
      <c r="J14" s="7">
        <v>2895</v>
      </c>
      <c r="K14" s="7">
        <v>2895</v>
      </c>
      <c r="L14" s="7">
        <v>2895</v>
      </c>
      <c r="M14" s="7">
        <v>2895</v>
      </c>
      <c r="N14" s="7">
        <f t="shared" si="11"/>
        <v>34740</v>
      </c>
    </row>
    <row r="15" spans="1:18" ht="20.25" customHeight="1" thickBot="1" x14ac:dyDescent="0.3">
      <c r="A15" s="18" t="s">
        <v>8</v>
      </c>
      <c r="B15" s="8">
        <f t="shared" ref="B15:M15" si="12">SUM(B16:B22)</f>
        <v>142763.14000000001</v>
      </c>
      <c r="C15" s="8">
        <f t="shared" si="12"/>
        <v>150873.53999999998</v>
      </c>
      <c r="D15" s="8">
        <f t="shared" si="12"/>
        <v>127609.30999999998</v>
      </c>
      <c r="E15" s="8">
        <f t="shared" si="12"/>
        <v>131198.93</v>
      </c>
      <c r="F15" s="8">
        <f t="shared" si="12"/>
        <v>123662.2</v>
      </c>
      <c r="G15" s="8">
        <f t="shared" si="12"/>
        <v>140912.54</v>
      </c>
      <c r="H15" s="8">
        <f t="shared" si="12"/>
        <v>169715.97000000003</v>
      </c>
      <c r="I15" s="8">
        <f t="shared" si="12"/>
        <v>132658.59999999998</v>
      </c>
      <c r="J15" s="8">
        <f t="shared" si="12"/>
        <v>129011.62</v>
      </c>
      <c r="K15" s="8">
        <f t="shared" si="12"/>
        <v>174551.23000000004</v>
      </c>
      <c r="L15" s="8">
        <f t="shared" si="12"/>
        <v>131490.68000000002</v>
      </c>
      <c r="M15" s="8">
        <f t="shared" si="12"/>
        <v>172977.52999999997</v>
      </c>
      <c r="N15" s="8">
        <f>SUM(B15:M15)</f>
        <v>1727425.29</v>
      </c>
    </row>
    <row r="16" spans="1:18" ht="24" customHeight="1" thickBot="1" x14ac:dyDescent="0.3">
      <c r="A16" s="4" t="s">
        <v>29</v>
      </c>
      <c r="B16" s="7">
        <f>123019.26+1233.17</f>
        <v>124252.43</v>
      </c>
      <c r="C16" s="7">
        <f>128564.37+1276.77</f>
        <v>129841.14</v>
      </c>
      <c r="D16" s="7">
        <f>108722.09+1202.99</f>
        <v>109925.08</v>
      </c>
      <c r="E16" s="7">
        <f>110862.98+1211.34</f>
        <v>112074.31999999999</v>
      </c>
      <c r="F16" s="7">
        <f>102672.44+1084.4</f>
        <v>103756.84</v>
      </c>
      <c r="G16" s="7">
        <f>119636.21+2.77+1244.82</f>
        <v>120883.80000000002</v>
      </c>
      <c r="H16" s="7">
        <f>141410.72+482.57+0.19+1497.46</f>
        <v>143390.94</v>
      </c>
      <c r="I16" s="7">
        <f>115217.23+1574.45</f>
        <v>116791.67999999999</v>
      </c>
      <c r="J16" s="7">
        <f>109625.69+1037.08</f>
        <v>110662.77</v>
      </c>
      <c r="K16" s="7">
        <f>149695.98+5.79+1192.39</f>
        <v>150894.16000000003</v>
      </c>
      <c r="L16" s="7">
        <f>115517.32+1013.22</f>
        <v>116530.54000000001</v>
      </c>
      <c r="M16" s="7">
        <f>149285.81+2.05+1262.21</f>
        <v>150550.06999999998</v>
      </c>
      <c r="N16" s="7">
        <f>SUM(B16:M16)</f>
        <v>1489553.7700000003</v>
      </c>
    </row>
    <row r="17" spans="1:15" ht="26.25" customHeight="1" thickBot="1" x14ac:dyDescent="0.3">
      <c r="A17" s="4" t="s">
        <v>16</v>
      </c>
      <c r="B17" s="7">
        <v>641.26</v>
      </c>
      <c r="C17" s="7">
        <v>565.91</v>
      </c>
      <c r="D17" s="7">
        <v>183.89</v>
      </c>
      <c r="E17" s="7">
        <v>826.95</v>
      </c>
      <c r="F17" s="7">
        <v>5974.86</v>
      </c>
      <c r="G17" s="7">
        <v>445.25</v>
      </c>
      <c r="H17" s="7">
        <v>4091.32</v>
      </c>
      <c r="I17" s="7">
        <v>194.55</v>
      </c>
      <c r="J17" s="7">
        <v>57.5</v>
      </c>
      <c r="K17" s="7">
        <v>905.25</v>
      </c>
      <c r="L17" s="7">
        <v>163.75</v>
      </c>
      <c r="M17" s="7">
        <v>350.57</v>
      </c>
      <c r="N17" s="7">
        <f t="shared" ref="N17:N22" si="13">SUM(B17:M17)</f>
        <v>14401.059999999998</v>
      </c>
    </row>
    <row r="18" spans="1:15" ht="26.25" customHeight="1" thickBot="1" x14ac:dyDescent="0.3">
      <c r="A18" s="4" t="s">
        <v>17</v>
      </c>
      <c r="B18" s="7">
        <v>1017.37</v>
      </c>
      <c r="C18" s="7">
        <v>753.73</v>
      </c>
      <c r="D18" s="7">
        <v>568.9</v>
      </c>
      <c r="E18" s="7">
        <v>560.88</v>
      </c>
      <c r="F18" s="7">
        <v>511.54</v>
      </c>
      <c r="G18" s="7">
        <v>579.01</v>
      </c>
      <c r="H18" s="7">
        <v>1182.01</v>
      </c>
      <c r="I18" s="7">
        <v>565.73</v>
      </c>
      <c r="J18" s="7">
        <v>549.84</v>
      </c>
      <c r="K18" s="7">
        <v>1043.8499999999999</v>
      </c>
      <c r="L18" s="7">
        <v>432.99</v>
      </c>
      <c r="M18" s="7">
        <v>538.84</v>
      </c>
      <c r="N18" s="7">
        <f t="shared" si="13"/>
        <v>8304.69</v>
      </c>
    </row>
    <row r="19" spans="1:15" ht="24" customHeight="1" thickBot="1" x14ac:dyDescent="0.3">
      <c r="A19" s="4" t="s">
        <v>18</v>
      </c>
      <c r="B19" s="7">
        <v>6474.81</v>
      </c>
      <c r="C19" s="7">
        <v>8731.2099999999991</v>
      </c>
      <c r="D19" s="7">
        <v>7191.15</v>
      </c>
      <c r="E19" s="7">
        <v>8037.3</v>
      </c>
      <c r="F19" s="7">
        <v>4274</v>
      </c>
      <c r="G19" s="7">
        <v>7832.92</v>
      </c>
      <c r="H19" s="7">
        <v>8936.07</v>
      </c>
      <c r="I19" s="7">
        <v>4324.67</v>
      </c>
      <c r="J19" s="7">
        <v>7733.72</v>
      </c>
      <c r="K19" s="7">
        <v>10969.14</v>
      </c>
      <c r="L19" s="7">
        <v>4621.93</v>
      </c>
      <c r="M19" s="7">
        <v>8785.01</v>
      </c>
      <c r="N19" s="7">
        <f t="shared" si="13"/>
        <v>87911.929999999978</v>
      </c>
    </row>
    <row r="20" spans="1:15" ht="24" customHeight="1" thickBot="1" x14ac:dyDescent="0.3">
      <c r="A20" s="4" t="s">
        <v>44</v>
      </c>
      <c r="B20" s="7">
        <v>9020.14</v>
      </c>
      <c r="C20" s="7">
        <v>8771.19</v>
      </c>
      <c r="D20" s="7">
        <v>8410.34</v>
      </c>
      <c r="E20" s="7">
        <v>8357.64</v>
      </c>
      <c r="F20" s="7">
        <v>7861.38</v>
      </c>
      <c r="G20" s="7">
        <v>9109.7099999999991</v>
      </c>
      <c r="H20" s="7">
        <v>10558.23</v>
      </c>
      <c r="I20" s="7">
        <v>8747</v>
      </c>
      <c r="J20" s="7">
        <v>8268.01</v>
      </c>
      <c r="K20" s="7">
        <v>9133.7900000000009</v>
      </c>
      <c r="L20" s="7">
        <v>8409.0300000000007</v>
      </c>
      <c r="M20" s="7">
        <v>10525.93</v>
      </c>
      <c r="N20" s="7">
        <f t="shared" si="13"/>
        <v>107172.38999999998</v>
      </c>
    </row>
    <row r="21" spans="1:15" ht="24" customHeight="1" thickBot="1" x14ac:dyDescent="0.3">
      <c r="A21" s="4" t="s">
        <v>26</v>
      </c>
      <c r="B21" s="7">
        <v>757.13</v>
      </c>
      <c r="C21" s="7">
        <v>860.36</v>
      </c>
      <c r="D21" s="7">
        <v>729.95</v>
      </c>
      <c r="E21" s="7">
        <v>741.84</v>
      </c>
      <c r="F21" s="7">
        <v>683.58</v>
      </c>
      <c r="G21" s="7">
        <v>786.85</v>
      </c>
      <c r="H21" s="7">
        <v>957.4</v>
      </c>
      <c r="I21" s="7">
        <v>759.97</v>
      </c>
      <c r="J21" s="7">
        <v>719.78</v>
      </c>
      <c r="K21" s="7">
        <v>1005.04</v>
      </c>
      <c r="L21" s="7">
        <v>732.44</v>
      </c>
      <c r="M21" s="7">
        <v>952.11</v>
      </c>
      <c r="N21" s="7">
        <f t="shared" si="13"/>
        <v>9686.4500000000007</v>
      </c>
    </row>
    <row r="22" spans="1:15" ht="21" customHeight="1" thickBot="1" x14ac:dyDescent="0.3">
      <c r="A22" s="4" t="s">
        <v>14</v>
      </c>
      <c r="B22" s="9">
        <v>600</v>
      </c>
      <c r="C22" s="9">
        <v>1350</v>
      </c>
      <c r="D22" s="9">
        <v>600</v>
      </c>
      <c r="E22" s="9">
        <v>600</v>
      </c>
      <c r="F22" s="9">
        <v>600</v>
      </c>
      <c r="G22" s="9">
        <v>1275</v>
      </c>
      <c r="H22" s="7">
        <v>600</v>
      </c>
      <c r="I22" s="7">
        <v>1275</v>
      </c>
      <c r="J22" s="7">
        <v>1020</v>
      </c>
      <c r="K22" s="7">
        <v>600</v>
      </c>
      <c r="L22" s="7">
        <v>600</v>
      </c>
      <c r="M22" s="7">
        <v>1275</v>
      </c>
      <c r="N22" s="7">
        <f t="shared" si="13"/>
        <v>10395</v>
      </c>
      <c r="O22" s="3"/>
    </row>
    <row r="23" spans="1:15" ht="21.75" customHeight="1" thickBot="1" x14ac:dyDescent="0.3">
      <c r="A23" s="19" t="s">
        <v>23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</row>
    <row r="24" spans="1:15" ht="19.5" customHeight="1" thickBot="1" x14ac:dyDescent="0.3">
      <c r="A24" s="4" t="s">
        <v>1</v>
      </c>
      <c r="B24" s="7">
        <f t="shared" ref="B24:K24" si="14">6016.1*0.55</f>
        <v>3308.8550000000005</v>
      </c>
      <c r="C24" s="7">
        <f t="shared" si="14"/>
        <v>3308.8550000000005</v>
      </c>
      <c r="D24" s="7">
        <f t="shared" si="14"/>
        <v>3308.8550000000005</v>
      </c>
      <c r="E24" s="7">
        <f t="shared" si="14"/>
        <v>3308.8550000000005</v>
      </c>
      <c r="F24" s="7">
        <f t="shared" si="14"/>
        <v>3308.8550000000005</v>
      </c>
      <c r="G24" s="7">
        <f t="shared" si="14"/>
        <v>3308.8550000000005</v>
      </c>
      <c r="H24" s="7">
        <f t="shared" si="14"/>
        <v>3308.8550000000005</v>
      </c>
      <c r="I24" s="7">
        <f t="shared" si="14"/>
        <v>3308.8550000000005</v>
      </c>
      <c r="J24" s="7">
        <f t="shared" si="14"/>
        <v>3308.8550000000005</v>
      </c>
      <c r="K24" s="7">
        <f t="shared" si="14"/>
        <v>3308.8550000000005</v>
      </c>
      <c r="L24" s="7">
        <f>6016.1*0.6</f>
        <v>3609.6600000000003</v>
      </c>
      <c r="M24" s="7">
        <f>6016.1*0.6</f>
        <v>3609.6600000000003</v>
      </c>
      <c r="N24" s="7">
        <f t="shared" ref="N24:N35" si="15">SUM(B24:M24)</f>
        <v>40307.87000000001</v>
      </c>
    </row>
    <row r="25" spans="1:15" ht="22.5" customHeight="1" thickBot="1" x14ac:dyDescent="0.3">
      <c r="A25" s="4" t="s">
        <v>2</v>
      </c>
      <c r="B25" s="7">
        <f t="shared" ref="B25:M25" si="16">6016.1*0.17</f>
        <v>1022.7370000000001</v>
      </c>
      <c r="C25" s="7">
        <f t="shared" si="16"/>
        <v>1022.7370000000001</v>
      </c>
      <c r="D25" s="7">
        <f t="shared" si="16"/>
        <v>1022.7370000000001</v>
      </c>
      <c r="E25" s="7">
        <f t="shared" si="16"/>
        <v>1022.7370000000001</v>
      </c>
      <c r="F25" s="7">
        <f t="shared" si="16"/>
        <v>1022.7370000000001</v>
      </c>
      <c r="G25" s="7">
        <f t="shared" si="16"/>
        <v>1022.7370000000001</v>
      </c>
      <c r="H25" s="7">
        <f t="shared" si="16"/>
        <v>1022.7370000000001</v>
      </c>
      <c r="I25" s="7">
        <f t="shared" si="16"/>
        <v>1022.7370000000001</v>
      </c>
      <c r="J25" s="7">
        <f t="shared" si="16"/>
        <v>1022.7370000000001</v>
      </c>
      <c r="K25" s="7">
        <f t="shared" si="16"/>
        <v>1022.7370000000001</v>
      </c>
      <c r="L25" s="7">
        <f t="shared" si="16"/>
        <v>1022.7370000000001</v>
      </c>
      <c r="M25" s="7">
        <f t="shared" si="16"/>
        <v>1022.7370000000001</v>
      </c>
      <c r="N25" s="7">
        <f t="shared" si="15"/>
        <v>12272.844000000005</v>
      </c>
    </row>
    <row r="26" spans="1:15" ht="21" customHeight="1" thickBot="1" x14ac:dyDescent="0.3">
      <c r="A26" s="4" t="s">
        <v>3</v>
      </c>
      <c r="B26" s="7">
        <f>138113.53*2.3%</f>
        <v>3176.6111900000001</v>
      </c>
      <c r="C26" s="7">
        <f>137701.19*2.3%</f>
        <v>3167.1273700000002</v>
      </c>
      <c r="D26" s="7">
        <f>139293.54*2.3%</f>
        <v>3203.7514200000001</v>
      </c>
      <c r="E26" s="7">
        <f>141798.47*2.3%</f>
        <v>3261.36481</v>
      </c>
      <c r="F26" s="7">
        <f>137987.58*2.3%</f>
        <v>3173.7143399999995</v>
      </c>
      <c r="G26" s="7">
        <f>140259.15*2.3%</f>
        <v>3225.96045</v>
      </c>
      <c r="H26" s="7">
        <f>134243.97*2.3%</f>
        <v>3087.6113099999998</v>
      </c>
      <c r="I26" s="7">
        <f>138395.49*2.3%</f>
        <v>3183.0962699999995</v>
      </c>
      <c r="J26" s="7">
        <f>139068.21*2.3%</f>
        <v>3198.5688299999997</v>
      </c>
      <c r="K26" s="7">
        <f>139573.98*2.3%</f>
        <v>3210.20154</v>
      </c>
      <c r="L26" s="7">
        <f>142183.96*2.3%</f>
        <v>3270.2310799999996</v>
      </c>
      <c r="M26" s="7">
        <f>144649.25*2.3%</f>
        <v>3326.9327499999999</v>
      </c>
      <c r="N26" s="7">
        <f t="shared" si="15"/>
        <v>38485.171359999993</v>
      </c>
    </row>
    <row r="27" spans="1:15" ht="23.25" customHeight="1" thickBot="1" x14ac:dyDescent="0.3">
      <c r="A27" s="4" t="s">
        <v>4</v>
      </c>
      <c r="B27" s="7">
        <f>142163.14*3%</f>
        <v>4264.8942000000006</v>
      </c>
      <c r="C27" s="7">
        <f>149523.54*3%</f>
        <v>4485.7061999999996</v>
      </c>
      <c r="D27" s="7">
        <f>127009.31*3%</f>
        <v>3810.2792999999997</v>
      </c>
      <c r="E27" s="7">
        <f>130598.93*3%</f>
        <v>3917.9678999999996</v>
      </c>
      <c r="F27" s="7">
        <f>123062.2*3%</f>
        <v>3691.866</v>
      </c>
      <c r="G27" s="7">
        <f>139637.54*3%</f>
        <v>4189.1261999999997</v>
      </c>
      <c r="H27" s="7">
        <f>169115.97*3%</f>
        <v>5073.4790999999996</v>
      </c>
      <c r="I27" s="7">
        <f>131383.6*3%</f>
        <v>3941.5079999999998</v>
      </c>
      <c r="J27" s="7">
        <f>127991.62*3%</f>
        <v>3839.7485999999999</v>
      </c>
      <c r="K27" s="7">
        <f>173951.23*3%</f>
        <v>5218.5369000000001</v>
      </c>
      <c r="L27" s="7">
        <f>130890.68*3%</f>
        <v>3926.7203999999997</v>
      </c>
      <c r="M27" s="7">
        <f>171702.53*3%</f>
        <v>5151.0758999999998</v>
      </c>
      <c r="N27" s="7">
        <f t="shared" si="15"/>
        <v>51510.9087</v>
      </c>
    </row>
    <row r="28" spans="1:15" ht="23.25" customHeight="1" thickBot="1" x14ac:dyDescent="0.3">
      <c r="A28" s="4" t="s">
        <v>9</v>
      </c>
      <c r="B28" s="7">
        <f t="shared" ref="B28:G28" si="17">6016.1*7.4</f>
        <v>44519.140000000007</v>
      </c>
      <c r="C28" s="7">
        <f t="shared" si="17"/>
        <v>44519.140000000007</v>
      </c>
      <c r="D28" s="7">
        <f t="shared" si="17"/>
        <v>44519.140000000007</v>
      </c>
      <c r="E28" s="7">
        <f t="shared" si="17"/>
        <v>44519.140000000007</v>
      </c>
      <c r="F28" s="7">
        <f t="shared" si="17"/>
        <v>44519.140000000007</v>
      </c>
      <c r="G28" s="7">
        <f t="shared" si="17"/>
        <v>44519.140000000007</v>
      </c>
      <c r="H28" s="7">
        <f>6016.1*8.5</f>
        <v>51136.850000000006</v>
      </c>
      <c r="I28" s="7">
        <f t="shared" ref="I28:M28" si="18">6016.1*8.5</f>
        <v>51136.850000000006</v>
      </c>
      <c r="J28" s="7">
        <f t="shared" si="18"/>
        <v>51136.850000000006</v>
      </c>
      <c r="K28" s="7">
        <f t="shared" si="18"/>
        <v>51136.850000000006</v>
      </c>
      <c r="L28" s="7">
        <f t="shared" si="18"/>
        <v>51136.850000000006</v>
      </c>
      <c r="M28" s="7">
        <f t="shared" si="18"/>
        <v>51136.850000000006</v>
      </c>
      <c r="N28" s="7">
        <f t="shared" si="15"/>
        <v>573935.93999999994</v>
      </c>
    </row>
    <row r="29" spans="1:15" ht="26.25" customHeight="1" thickBot="1" x14ac:dyDescent="0.3">
      <c r="A29" s="4" t="s">
        <v>19</v>
      </c>
      <c r="B29" s="7">
        <v>0</v>
      </c>
      <c r="C29" s="7">
        <f>674.86+0.01</f>
        <v>674.87</v>
      </c>
      <c r="D29" s="7">
        <f>6984.68+41.37</f>
        <v>7026.05</v>
      </c>
      <c r="E29" s="7">
        <v>0</v>
      </c>
      <c r="F29" s="7">
        <f>2976.31+0</f>
        <v>2976.31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f>491.98+0</f>
        <v>491.98</v>
      </c>
      <c r="M29" s="7">
        <f>14201.88+3.16</f>
        <v>14205.039999999999</v>
      </c>
      <c r="N29" s="7">
        <f t="shared" si="15"/>
        <v>25374.25</v>
      </c>
    </row>
    <row r="30" spans="1:15" ht="26.25" customHeight="1" thickBot="1" x14ac:dyDescent="0.3">
      <c r="A30" s="4" t="s">
        <v>20</v>
      </c>
      <c r="B30" s="7">
        <v>566.57000000000005</v>
      </c>
      <c r="C30" s="7">
        <v>566.57000000000005</v>
      </c>
      <c r="D30" s="7">
        <v>566.57000000000005</v>
      </c>
      <c r="E30" s="7">
        <v>566.57000000000005</v>
      </c>
      <c r="F30" s="7">
        <v>566.57000000000005</v>
      </c>
      <c r="G30" s="7">
        <v>566.57000000000005</v>
      </c>
      <c r="H30" s="7">
        <v>588.11</v>
      </c>
      <c r="I30" s="7">
        <v>588.11</v>
      </c>
      <c r="J30" s="7">
        <v>588.11</v>
      </c>
      <c r="K30" s="7">
        <v>588.11</v>
      </c>
      <c r="L30" s="7">
        <v>588.11</v>
      </c>
      <c r="M30" s="7">
        <v>796.33</v>
      </c>
      <c r="N30" s="7">
        <f t="shared" si="15"/>
        <v>7136.2999999999993</v>
      </c>
    </row>
    <row r="31" spans="1:15" ht="26.25" customHeight="1" thickBot="1" x14ac:dyDescent="0.3">
      <c r="A31" s="4" t="s">
        <v>21</v>
      </c>
      <c r="B31" s="7">
        <v>7659.29</v>
      </c>
      <c r="C31" s="7">
        <v>8576.7900000000009</v>
      </c>
      <c r="D31" s="7">
        <v>4730.63</v>
      </c>
      <c r="E31" s="7">
        <v>7945.55</v>
      </c>
      <c r="F31" s="7">
        <v>7240.91</v>
      </c>
      <c r="G31" s="7">
        <v>4202.1499999999996</v>
      </c>
      <c r="H31" s="7">
        <v>8452.24</v>
      </c>
      <c r="I31" s="7">
        <v>9124.9500000000007</v>
      </c>
      <c r="J31" s="7">
        <v>4712.97</v>
      </c>
      <c r="K31" s="7">
        <v>7620</v>
      </c>
      <c r="L31" s="7">
        <v>9357.36</v>
      </c>
      <c r="M31" s="7">
        <v>13031</v>
      </c>
      <c r="N31" s="7">
        <f t="shared" si="15"/>
        <v>92653.84</v>
      </c>
    </row>
    <row r="32" spans="1:15" ht="26.25" customHeight="1" thickBot="1" x14ac:dyDescent="0.3">
      <c r="A32" s="4" t="s">
        <v>26</v>
      </c>
      <c r="B32" s="7">
        <v>776.84</v>
      </c>
      <c r="C32" s="7">
        <v>776.84</v>
      </c>
      <c r="D32" s="7">
        <v>776.84</v>
      </c>
      <c r="E32" s="7">
        <v>776.84</v>
      </c>
      <c r="F32" s="7">
        <v>776.84</v>
      </c>
      <c r="G32" s="7">
        <v>776.84</v>
      </c>
      <c r="H32" s="7">
        <v>776.84</v>
      </c>
      <c r="I32" s="7">
        <v>776.84</v>
      </c>
      <c r="J32" s="7">
        <v>776.84</v>
      </c>
      <c r="K32" s="7">
        <v>776.84</v>
      </c>
      <c r="L32" s="7">
        <v>776.84</v>
      </c>
      <c r="M32" s="7">
        <v>1024.4000000000001</v>
      </c>
      <c r="N32" s="7">
        <f t="shared" si="15"/>
        <v>9569.64</v>
      </c>
    </row>
    <row r="33" spans="1:14" ht="22.5" customHeight="1" thickBot="1" x14ac:dyDescent="0.3">
      <c r="A33" s="4" t="s">
        <v>6</v>
      </c>
      <c r="B33" s="20">
        <f t="shared" ref="B33:J33" si="19">6016.1*2.95</f>
        <v>17747.495000000003</v>
      </c>
      <c r="C33" s="20">
        <f t="shared" si="19"/>
        <v>17747.495000000003</v>
      </c>
      <c r="D33" s="20">
        <f t="shared" si="19"/>
        <v>17747.495000000003</v>
      </c>
      <c r="E33" s="20">
        <f t="shared" si="19"/>
        <v>17747.495000000003</v>
      </c>
      <c r="F33" s="20">
        <f t="shared" si="19"/>
        <v>17747.495000000003</v>
      </c>
      <c r="G33" s="20">
        <f t="shared" si="19"/>
        <v>17747.495000000003</v>
      </c>
      <c r="H33" s="20">
        <f t="shared" si="19"/>
        <v>17747.495000000003</v>
      </c>
      <c r="I33" s="20">
        <f t="shared" si="19"/>
        <v>17747.495000000003</v>
      </c>
      <c r="J33" s="20">
        <f t="shared" si="19"/>
        <v>17747.495000000003</v>
      </c>
      <c r="K33" s="20">
        <f>6016.1*3.08</f>
        <v>18529.588</v>
      </c>
      <c r="L33" s="20">
        <f t="shared" ref="L33:M33" si="20">6016.1*3.08</f>
        <v>18529.588</v>
      </c>
      <c r="M33" s="20">
        <f t="shared" si="20"/>
        <v>18529.588</v>
      </c>
      <c r="N33" s="7">
        <f t="shared" si="15"/>
        <v>215316.21899999995</v>
      </c>
    </row>
    <row r="34" spans="1:14" ht="22.2" customHeight="1" thickBot="1" x14ac:dyDescent="0.3">
      <c r="A34" s="4" t="s">
        <v>28</v>
      </c>
      <c r="B34" s="21">
        <f>3165+3165+3165</f>
        <v>9495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f>3615*3</f>
        <v>10845</v>
      </c>
      <c r="L34" s="7">
        <v>0</v>
      </c>
      <c r="M34" s="7">
        <v>0</v>
      </c>
      <c r="N34" s="7">
        <f t="shared" si="15"/>
        <v>20340</v>
      </c>
    </row>
    <row r="35" spans="1:14" ht="24.75" customHeight="1" thickBot="1" x14ac:dyDescent="0.3">
      <c r="A35" s="4" t="s">
        <v>25</v>
      </c>
      <c r="B35" s="7">
        <v>20160.36</v>
      </c>
      <c r="C35" s="7">
        <v>20160.36</v>
      </c>
      <c r="D35" s="7">
        <v>20160.36</v>
      </c>
      <c r="E35" s="7">
        <v>20160.36</v>
      </c>
      <c r="F35" s="7">
        <v>20160.36</v>
      </c>
      <c r="G35" s="7">
        <v>20160.36</v>
      </c>
      <c r="H35" s="7">
        <v>20160.36</v>
      </c>
      <c r="I35" s="7">
        <v>20160.36</v>
      </c>
      <c r="J35" s="7">
        <v>20160.36</v>
      </c>
      <c r="K35" s="7">
        <f>6720.12*3</f>
        <v>20160.36</v>
      </c>
      <c r="L35" s="7">
        <v>20160.36</v>
      </c>
      <c r="M35" s="7">
        <v>20160.36</v>
      </c>
      <c r="N35" s="7">
        <f t="shared" si="15"/>
        <v>241924.31999999995</v>
      </c>
    </row>
    <row r="36" spans="1:14" ht="21.75" customHeight="1" thickBot="1" x14ac:dyDescent="0.3">
      <c r="A36" s="4" t="s">
        <v>44</v>
      </c>
      <c r="B36" s="7">
        <v>8920</v>
      </c>
      <c r="C36" s="7">
        <v>8385</v>
      </c>
      <c r="D36" s="7">
        <v>7885</v>
      </c>
      <c r="E36" s="7">
        <v>7915</v>
      </c>
      <c r="F36" s="7">
        <v>7525</v>
      </c>
      <c r="G36" s="7">
        <v>8225</v>
      </c>
      <c r="H36" s="7">
        <v>10400</v>
      </c>
      <c r="I36" s="7">
        <v>8200</v>
      </c>
      <c r="J36" s="7">
        <v>7520</v>
      </c>
      <c r="K36" s="7">
        <v>8880</v>
      </c>
      <c r="L36" s="7">
        <v>8120</v>
      </c>
      <c r="M36" s="7">
        <v>9620</v>
      </c>
      <c r="N36" s="7">
        <f t="shared" ref="N36:N38" si="21">SUM(B36:M36)</f>
        <v>101595</v>
      </c>
    </row>
    <row r="37" spans="1:14" ht="21.6" customHeight="1" thickBot="1" x14ac:dyDescent="0.3">
      <c r="A37" s="4" t="s">
        <v>24</v>
      </c>
      <c r="B37" s="7">
        <f>855</f>
        <v>855</v>
      </c>
      <c r="C37" s="7">
        <f>855</f>
        <v>855</v>
      </c>
      <c r="D37" s="7">
        <f>855</f>
        <v>855</v>
      </c>
      <c r="E37" s="7">
        <f>855</f>
        <v>855</v>
      </c>
      <c r="F37" s="7">
        <f>855</f>
        <v>855</v>
      </c>
      <c r="G37" s="7">
        <v>675</v>
      </c>
      <c r="H37" s="7">
        <v>675</v>
      </c>
      <c r="I37" s="7">
        <v>675</v>
      </c>
      <c r="J37" s="7">
        <v>675</v>
      </c>
      <c r="K37" s="7">
        <f>675</f>
        <v>675</v>
      </c>
      <c r="L37" s="7">
        <f>675</f>
        <v>675</v>
      </c>
      <c r="M37" s="7">
        <f>675</f>
        <v>675</v>
      </c>
      <c r="N37" s="7">
        <f t="shared" si="21"/>
        <v>9000</v>
      </c>
    </row>
    <row r="38" spans="1:14" ht="24" customHeight="1" thickBot="1" x14ac:dyDescent="0.3">
      <c r="A38" s="4" t="s">
        <v>10</v>
      </c>
      <c r="B38" s="7">
        <f>4445.8</f>
        <v>4445.8</v>
      </c>
      <c r="C38" s="7">
        <f>277300+500+3000</f>
        <v>280800</v>
      </c>
      <c r="D38" s="7">
        <f>1612.5+8655.4+26835.2+4322.54</f>
        <v>41425.64</v>
      </c>
      <c r="E38" s="7">
        <f>3037.1+2638.6+5362.5</f>
        <v>11038.2</v>
      </c>
      <c r="F38" s="7">
        <f>105+5157.9+24913.6+1012.9+15164.1</f>
        <v>46353.5</v>
      </c>
      <c r="G38" s="7">
        <v>0</v>
      </c>
      <c r="H38" s="7">
        <v>0</v>
      </c>
      <c r="I38" s="7">
        <v>0</v>
      </c>
      <c r="J38" s="7">
        <f>93094.84+6143.8+85+550.6+85</f>
        <v>99959.24</v>
      </c>
      <c r="K38" s="7">
        <f>340</f>
        <v>340</v>
      </c>
      <c r="L38" s="7">
        <f>1014.1+8250</f>
        <v>9264.1</v>
      </c>
      <c r="M38" s="7">
        <f>1178.9+23537+1787.5+1500.8</f>
        <v>28004.2</v>
      </c>
      <c r="N38" s="7">
        <f t="shared" si="21"/>
        <v>521630.68</v>
      </c>
    </row>
    <row r="39" spans="1:14" ht="22.5" customHeight="1" thickBot="1" x14ac:dyDescent="0.3">
      <c r="A39" s="17" t="s">
        <v>22</v>
      </c>
      <c r="B39" s="6">
        <f t="shared" ref="B39:M39" si="22">SUM(B24:B38)</f>
        <v>126918.59239000001</v>
      </c>
      <c r="C39" s="6">
        <f t="shared" si="22"/>
        <v>395046.49057000002</v>
      </c>
      <c r="D39" s="6">
        <f t="shared" si="22"/>
        <v>157038.34772000002</v>
      </c>
      <c r="E39" s="6">
        <f t="shared" si="22"/>
        <v>123035.07971000001</v>
      </c>
      <c r="F39" s="6">
        <f t="shared" si="22"/>
        <v>159918.29733999999</v>
      </c>
      <c r="G39" s="6">
        <f t="shared" si="22"/>
        <v>108619.23365000001</v>
      </c>
      <c r="H39" s="6">
        <f t="shared" si="22"/>
        <v>122429.57741000001</v>
      </c>
      <c r="I39" s="6">
        <f t="shared" si="22"/>
        <v>119865.80127000001</v>
      </c>
      <c r="J39" s="6">
        <f t="shared" si="22"/>
        <v>214646.77443000002</v>
      </c>
      <c r="K39" s="6">
        <f t="shared" si="22"/>
        <v>132312.07844000001</v>
      </c>
      <c r="L39" s="6">
        <f t="shared" si="22"/>
        <v>130929.53648000001</v>
      </c>
      <c r="M39" s="6">
        <f t="shared" si="22"/>
        <v>170293.17365000001</v>
      </c>
      <c r="N39" s="6">
        <f>SUM(B39:M39)</f>
        <v>1961052.98306</v>
      </c>
    </row>
    <row r="40" spans="1:14" ht="23.25" customHeight="1" thickBot="1" x14ac:dyDescent="0.3">
      <c r="A40" s="4" t="s">
        <v>5</v>
      </c>
      <c r="B40" s="12">
        <f t="shared" ref="B40:N40" si="23">B15-B39</f>
        <v>15844.547610000009</v>
      </c>
      <c r="C40" s="12">
        <f t="shared" si="23"/>
        <v>-244172.95057000004</v>
      </c>
      <c r="D40" s="12">
        <f t="shared" si="23"/>
        <v>-29429.037720000037</v>
      </c>
      <c r="E40" s="12">
        <f t="shared" si="23"/>
        <v>8163.8502899999876</v>
      </c>
      <c r="F40" s="12">
        <f t="shared" si="23"/>
        <v>-36256.097339999993</v>
      </c>
      <c r="G40" s="12">
        <f t="shared" si="23"/>
        <v>32293.306349999999</v>
      </c>
      <c r="H40" s="12">
        <f t="shared" si="23"/>
        <v>47286.392590000018</v>
      </c>
      <c r="I40" s="12">
        <f t="shared" si="23"/>
        <v>12792.798729999966</v>
      </c>
      <c r="J40" s="12">
        <f t="shared" si="23"/>
        <v>-85635.154430000024</v>
      </c>
      <c r="K40" s="12">
        <f t="shared" si="23"/>
        <v>42239.151560000028</v>
      </c>
      <c r="L40" s="12">
        <f t="shared" si="23"/>
        <v>561.14352000001236</v>
      </c>
      <c r="M40" s="12">
        <f t="shared" si="23"/>
        <v>2684.3563499999582</v>
      </c>
      <c r="N40" s="7">
        <f t="shared" si="23"/>
        <v>-233627.69305999996</v>
      </c>
    </row>
    <row r="41" spans="1:14" ht="23.25" customHeight="1" thickBot="1" x14ac:dyDescent="0.3">
      <c r="A41" s="4" t="s">
        <v>7</v>
      </c>
      <c r="B41" s="9">
        <f t="shared" ref="B41:N41" si="24">B5+B40</f>
        <v>-367555.96239</v>
      </c>
      <c r="C41" s="9">
        <f t="shared" si="24"/>
        <v>-611728.9129600001</v>
      </c>
      <c r="D41" s="9">
        <f t="shared" si="24"/>
        <v>-641157.95068000013</v>
      </c>
      <c r="E41" s="9">
        <f t="shared" si="24"/>
        <v>-632994.10039000015</v>
      </c>
      <c r="F41" s="9">
        <f t="shared" si="24"/>
        <v>-669250.19773000013</v>
      </c>
      <c r="G41" s="9">
        <f t="shared" si="24"/>
        <v>-636956.89138000016</v>
      </c>
      <c r="H41" s="9">
        <f t="shared" si="24"/>
        <v>-589670.4987900001</v>
      </c>
      <c r="I41" s="9">
        <f t="shared" si="24"/>
        <v>-576877.70006000018</v>
      </c>
      <c r="J41" s="9">
        <f t="shared" si="24"/>
        <v>-662512.85449000017</v>
      </c>
      <c r="K41" s="9">
        <f t="shared" si="24"/>
        <v>-620273.70293000014</v>
      </c>
      <c r="L41" s="9">
        <f t="shared" si="24"/>
        <v>-619712.5594100001</v>
      </c>
      <c r="M41" s="9">
        <f t="shared" si="24"/>
        <v>-617028.2030600002</v>
      </c>
      <c r="N41" s="9">
        <f t="shared" si="24"/>
        <v>-617028.20305999997</v>
      </c>
    </row>
    <row r="42" spans="1:14" ht="27" customHeight="1" thickBot="1" x14ac:dyDescent="0.3">
      <c r="A42" s="19" t="s">
        <v>11</v>
      </c>
      <c r="B42" s="13">
        <f>B6+B15-B7</f>
        <v>-343709.69999999995</v>
      </c>
      <c r="C42" s="13">
        <f t="shared" ref="C42:N42" si="25">C6+C15-C7</f>
        <v>-333432.34999999998</v>
      </c>
      <c r="D42" s="13">
        <f t="shared" si="25"/>
        <v>-348011.57999999996</v>
      </c>
      <c r="E42" s="13">
        <f>E6+E15-E7</f>
        <v>-361506.12</v>
      </c>
      <c r="F42" s="13">
        <f t="shared" si="25"/>
        <v>-378726.5</v>
      </c>
      <c r="G42" s="13">
        <f t="shared" si="25"/>
        <v>-380968.11</v>
      </c>
      <c r="H42" s="13">
        <f t="shared" si="25"/>
        <v>-348391.10999999993</v>
      </c>
      <c r="I42" s="13">
        <f t="shared" si="25"/>
        <v>-357022.99999999994</v>
      </c>
      <c r="J42" s="13">
        <f t="shared" si="25"/>
        <v>-369974.58999999997</v>
      </c>
      <c r="K42" s="13">
        <f t="shared" si="25"/>
        <v>-337892.33999999991</v>
      </c>
      <c r="L42" s="13">
        <f t="shared" si="25"/>
        <v>-351480.61999999988</v>
      </c>
      <c r="M42" s="13">
        <f t="shared" si="25"/>
        <v>-326047.33999999991</v>
      </c>
      <c r="N42" s="13">
        <f t="shared" si="25"/>
        <v>-326047.33999999985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2023-03-02T03:53:31Z</cp:lastPrinted>
  <dcterms:created xsi:type="dcterms:W3CDTF">2011-06-06T03:25:48Z</dcterms:created>
  <dcterms:modified xsi:type="dcterms:W3CDTF">2023-03-20T09:44:18Z</dcterms:modified>
</cp:coreProperties>
</file>