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3" i="1" l="1"/>
  <c r="M32" i="1" l="1"/>
  <c r="L32" i="1" l="1"/>
  <c r="K32" i="1" l="1"/>
  <c r="L33" i="1" l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K31" i="1" l="1"/>
  <c r="L31" i="1"/>
  <c r="M31" i="1"/>
  <c r="K26" i="1"/>
  <c r="L26" i="1"/>
  <c r="M26" i="1"/>
  <c r="K23" i="1"/>
  <c r="L23" i="1"/>
  <c r="M23" i="1"/>
  <c r="M22" i="1"/>
  <c r="L22" i="1"/>
  <c r="K22" i="1"/>
  <c r="J33" i="1" l="1"/>
  <c r="I26" i="1" l="1"/>
  <c r="J26" i="1"/>
  <c r="H26" i="1"/>
  <c r="J25" i="1" l="1"/>
  <c r="J15" i="1"/>
  <c r="H31" i="1"/>
  <c r="I31" i="1"/>
  <c r="J31" i="1"/>
  <c r="H23" i="1" l="1"/>
  <c r="I23" i="1"/>
  <c r="J23" i="1"/>
  <c r="H22" i="1"/>
  <c r="I22" i="1"/>
  <c r="J22" i="1"/>
  <c r="C23" i="1"/>
  <c r="D23" i="1"/>
  <c r="E23" i="1"/>
  <c r="F23" i="1"/>
  <c r="G23" i="1"/>
  <c r="B23" i="1"/>
  <c r="C22" i="1"/>
  <c r="D22" i="1"/>
  <c r="E22" i="1"/>
  <c r="F22" i="1"/>
  <c r="G22" i="1"/>
  <c r="B22" i="1"/>
  <c r="G26" i="1"/>
  <c r="J24" i="1"/>
  <c r="J8" i="1"/>
  <c r="I25" i="1" l="1"/>
  <c r="I15" i="1"/>
  <c r="I24" i="1"/>
  <c r="I8" i="1"/>
  <c r="H33" i="1" l="1"/>
  <c r="H25" i="1" l="1"/>
  <c r="H15" i="1"/>
  <c r="H24" i="1"/>
  <c r="H8" i="1"/>
  <c r="E27" i="1" l="1"/>
  <c r="F32" i="1" l="1"/>
  <c r="E32" i="1" l="1"/>
  <c r="G33" i="1" l="1"/>
  <c r="E33" i="1" l="1"/>
  <c r="G25" i="1" l="1"/>
  <c r="G15" i="1"/>
  <c r="G24" i="1"/>
  <c r="G8" i="1"/>
  <c r="F25" i="1" l="1"/>
  <c r="F15" i="1"/>
  <c r="F24" i="1"/>
  <c r="F8" i="1"/>
  <c r="E25" i="1" l="1"/>
  <c r="E15" i="1"/>
  <c r="E24" i="1"/>
  <c r="E8" i="1"/>
  <c r="E31" i="1" l="1"/>
  <c r="F31" i="1"/>
  <c r="G31" i="1"/>
  <c r="E26" i="1"/>
  <c r="F26" i="1"/>
  <c r="D33" i="1" l="1"/>
  <c r="D27" i="1" l="1"/>
  <c r="C33" i="1" l="1"/>
  <c r="D25" i="1" l="1"/>
  <c r="D15" i="1"/>
  <c r="D24" i="1"/>
  <c r="D8" i="1"/>
  <c r="C31" i="1"/>
  <c r="D31" i="1"/>
  <c r="B31" i="1"/>
  <c r="C25" i="1" l="1"/>
  <c r="C15" i="1"/>
  <c r="C24" i="1"/>
  <c r="C8" i="1"/>
  <c r="B25" i="1" l="1"/>
  <c r="B15" i="1"/>
  <c r="B24" i="1"/>
  <c r="B8" i="1"/>
  <c r="C26" i="1" l="1"/>
  <c r="D26" i="1"/>
  <c r="B26" i="1"/>
  <c r="N32" i="1" l="1"/>
  <c r="N6" i="1"/>
  <c r="N5" i="1"/>
  <c r="L7" i="1" l="1"/>
  <c r="K7" i="1"/>
  <c r="N22" i="1"/>
  <c r="N23" i="1"/>
  <c r="N26" i="1"/>
  <c r="N27" i="1"/>
  <c r="N28" i="1"/>
  <c r="N29" i="1"/>
  <c r="N30" i="1"/>
  <c r="N31" i="1"/>
  <c r="N16" i="1"/>
  <c r="N17" i="1"/>
  <c r="N18" i="1"/>
  <c r="N19" i="1"/>
  <c r="N20" i="1"/>
  <c r="K14" i="1"/>
  <c r="L14" i="1"/>
  <c r="M14" i="1"/>
  <c r="N9" i="1"/>
  <c r="N10" i="1"/>
  <c r="N11" i="1"/>
  <c r="N12" i="1"/>
  <c r="N13" i="1"/>
  <c r="M7" i="1"/>
  <c r="M34" i="1" l="1"/>
  <c r="M35" i="1" s="1"/>
  <c r="L34" i="1"/>
  <c r="L35" i="1" s="1"/>
  <c r="K34" i="1" l="1"/>
  <c r="K35" i="1" l="1"/>
  <c r="J7" i="1" l="1"/>
  <c r="I7" i="1"/>
  <c r="H7" i="1"/>
  <c r="I14" i="1"/>
  <c r="H14" i="1" l="1"/>
  <c r="J14" i="1"/>
  <c r="J34" i="1" l="1"/>
  <c r="J35" i="1" s="1"/>
  <c r="H34" i="1"/>
  <c r="N33" i="1"/>
  <c r="I34" i="1"/>
  <c r="E14" i="1"/>
  <c r="F14" i="1"/>
  <c r="G14" i="1"/>
  <c r="E7" i="1"/>
  <c r="G34" i="1" l="1"/>
  <c r="G35" i="1" s="1"/>
  <c r="F34" i="1"/>
  <c r="F35" i="1" s="1"/>
  <c r="H35" i="1"/>
  <c r="N24" i="1"/>
  <c r="N15" i="1"/>
  <c r="N8" i="1"/>
  <c r="I35" i="1"/>
  <c r="G7" i="1"/>
  <c r="F7" i="1"/>
  <c r="B14" i="1"/>
  <c r="D14" i="1"/>
  <c r="D34" i="1" s="1"/>
  <c r="D35" i="1" s="1"/>
  <c r="D7" i="1"/>
  <c r="C14" i="1"/>
  <c r="C34" i="1" s="1"/>
  <c r="C35" i="1" s="1"/>
  <c r="C7" i="1"/>
  <c r="B7" i="1"/>
  <c r="B34" i="1" l="1"/>
  <c r="B35" i="1" s="1"/>
  <c r="B36" i="1" s="1"/>
  <c r="N14" i="1"/>
  <c r="B37" i="1"/>
  <c r="C6" i="1" s="1"/>
  <c r="C37" i="1" s="1"/>
  <c r="N7" i="1"/>
  <c r="N25" i="1"/>
  <c r="E34" i="1"/>
  <c r="D6" i="1" l="1"/>
  <c r="D37" i="1" s="1"/>
  <c r="N37" i="1"/>
  <c r="N39" i="1" s="1"/>
  <c r="E35" i="1"/>
  <c r="E6" i="1" l="1"/>
  <c r="E37" i="1" s="1"/>
  <c r="F6" i="1" s="1"/>
  <c r="C5" i="1"/>
  <c r="C36" i="1" s="1"/>
  <c r="N34" i="1"/>
  <c r="N35" i="1" s="1"/>
  <c r="N36" i="1" s="1"/>
  <c r="F37" i="1" l="1"/>
  <c r="G6" i="1" s="1"/>
  <c r="D5" i="1"/>
  <c r="D36" i="1" s="1"/>
  <c r="G37" i="1" l="1"/>
  <c r="H6" i="1" s="1"/>
  <c r="E5" i="1"/>
  <c r="E36" i="1" s="1"/>
  <c r="F5" i="1" s="1"/>
  <c r="F36" i="1" s="1"/>
  <c r="H37" i="1" l="1"/>
  <c r="I6" i="1" s="1"/>
  <c r="G5" i="1"/>
  <c r="G36" i="1" s="1"/>
  <c r="I37" i="1" l="1"/>
  <c r="J6" i="1" s="1"/>
  <c r="H5" i="1"/>
  <c r="H36" i="1" s="1"/>
  <c r="J37" i="1" l="1"/>
  <c r="K6" i="1" s="1"/>
  <c r="I5" i="1"/>
  <c r="I36" i="1" s="1"/>
  <c r="K37" i="1" l="1"/>
  <c r="L6" i="1" s="1"/>
  <c r="J5" i="1"/>
  <c r="J36" i="1" s="1"/>
  <c r="L37" i="1" l="1"/>
  <c r="M6" i="1" s="1"/>
  <c r="M37" i="1" s="1"/>
  <c r="K5" i="1"/>
  <c r="K36" i="1" s="1"/>
  <c r="L5" i="1" l="1"/>
  <c r="L36" i="1" s="1"/>
  <c r="M5" i="1" l="1"/>
  <c r="M36" i="1" s="1"/>
</calcChain>
</file>

<file path=xl/sharedStrings.xml><?xml version="1.0" encoding="utf-8"?>
<sst xmlns="http://schemas.openxmlformats.org/spreadsheetml/2006/main" count="50" uniqueCount="42">
  <si>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</si>
  <si>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</si>
  <si>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</si>
  <si>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</si>
  <si>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</si>
  <si>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</si>
  <si>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</si>
  <si>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</si>
  <si>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</si>
  <si>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</si>
  <si>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</si>
  <si>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</si>
  <si>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</si>
  <si>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</si>
  <si>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</si>
  <si>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</si>
  <si>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</si>
  <si>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</si>
  <si>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</si>
  <si>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</si>
  <si>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</si>
  <si>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</si>
  <si>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</si>
  <si>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</si>
  <si>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</si>
  <si>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на ОИ</t>
  </si>
  <si>
    <t>Содержание жилья и текущий ремонт,  ОПУ</t>
  </si>
  <si>
    <t>Корректировка задолженности по оплате по решению Арбитражного суда за предыдущие периоды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</si>
  <si>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</si>
  <si>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</si>
  <si>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</si>
  <si>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</si>
  <si>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</si>
  <si>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</si>
  <si>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</si>
  <si>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</si>
  <si>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 xml:space="preserve">Сентябрь 2022г. </t>
  </si>
  <si>
    <t>Октябрь 2022г</t>
  </si>
  <si>
    <t>Ноябрь 2022г</t>
  </si>
  <si>
    <t>Декабрь 2022г</t>
  </si>
  <si>
    <t>Всего:                       за  2022г.</t>
  </si>
  <si>
    <t xml:space="preserve">                 ОТЧЕТ по дому Ленинградская, 26/1 за период 01.01.2022г. по 31.12.2022г.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</si>
</sst>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4" fontId="6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5" fillId="0" borderId="0" xfId="0" applyFont="1" applyAlignment="1"/>
    <xf numFmtId="0" fontId="6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B1" zoomScale="75" workbookViewId="0">
      <selection activeCell="H17" sqref="H17"/>
    </sheetView>
  </sheetViews>
  <sheetFormatPr defaultRowHeight="13.2" x14ac:dyDescent="0.25"/>
  <cols>
    <col min="1" max="1" width="52.21875" customWidth="1"/>
    <col min="2" max="2" width="14" customWidth="1"/>
    <col min="3" max="3" width="12.88671875" customWidth="1"/>
    <col min="4" max="4" width="14.5546875" customWidth="1"/>
    <col min="5" max="5" width="14.88671875" customWidth="1"/>
    <col min="6" max="6" width="14.6640625" customWidth="1"/>
    <col min="7" max="7" width="15.109375" customWidth="1"/>
    <col min="8" max="10" width="15.44140625" customWidth="1"/>
    <col min="11" max="11" width="14.77734375" customWidth="1"/>
    <col min="12" max="12" width="14.33203125" customWidth="1"/>
    <col min="13" max="13" width="15.21875" customWidth="1"/>
    <col min="14" max="14" width="14.109375" customWidth="1"/>
    <col min="15" max="15" width="16.21875" customWidth="1"/>
  </cols>
  <sheetData>
    <row r="1" spans="1:18" ht="20.25" customHeight="1" x14ac:dyDescent="0.35">
      <c r="A1" s="5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0" t="s">
        <v>0</v>
      </c>
      <c r="B4" s="11" t="s">
        <v>28</v>
      </c>
      <c r="C4" s="11" t="s">
        <v>29</v>
      </c>
      <c r="D4" s="11" t="s">
        <v>30</v>
      </c>
      <c r="E4" s="11" t="s">
        <v>31</v>
      </c>
      <c r="F4" s="11" t="s">
        <v>32</v>
      </c>
      <c r="G4" s="11" t="s">
        <v>33</v>
      </c>
      <c r="H4" s="11" t="s">
        <v>34</v>
      </c>
      <c r="I4" s="11" t="s">
        <v>35</v>
      </c>
      <c r="J4" s="11" t="s">
        <v>36</v>
      </c>
      <c r="K4" s="11" t="s">
        <v>37</v>
      </c>
      <c r="L4" s="11" t="s">
        <v>38</v>
      </c>
      <c r="M4" s="11" t="s">
        <v>39</v>
      </c>
      <c r="N4" s="11" t="s">
        <v>40</v>
      </c>
    </row>
    <row r="5" spans="1:18" ht="23.25" customHeight="1" thickBot="1" x14ac:dyDescent="0.3">
      <c r="A5" s="12" t="s">
        <v>15</v>
      </c>
      <c r="B5" s="13">
        <v>-98527.99</v>
      </c>
      <c r="C5" s="14">
        <f t="shared" ref="C5:D6" si="0">B36</f>
        <v>-95192.808040000018</v>
      </c>
      <c r="D5" s="14">
        <f t="shared" si="0"/>
        <v>-100118.87188000002</v>
      </c>
      <c r="E5" s="14">
        <f t="shared" ref="E5:E6" si="1">D36</f>
        <v>-93135.195520000008</v>
      </c>
      <c r="F5" s="14">
        <f t="shared" ref="F5:F6" si="2">E36</f>
        <v>-95125.843360000028</v>
      </c>
      <c r="G5" s="14">
        <f t="shared" ref="G5:G6" si="3">F36</f>
        <v>-79904.488600000041</v>
      </c>
      <c r="H5" s="14">
        <f t="shared" ref="H5:H6" si="4">G36</f>
        <v>-87917.663740000047</v>
      </c>
      <c r="I5" s="14">
        <f t="shared" ref="I5:I6" si="5">H36</f>
        <v>-82523.289810000046</v>
      </c>
      <c r="J5" s="14">
        <f t="shared" ref="J5:J6" si="6">I36</f>
        <v>-75931.735170000044</v>
      </c>
      <c r="K5" s="14">
        <f t="shared" ref="K5:K6" si="7">J36</f>
        <v>-398537.01073000015</v>
      </c>
      <c r="L5" s="14">
        <f t="shared" ref="L5:L6" si="8">K36</f>
        <v>-395735.15243000013</v>
      </c>
      <c r="M5" s="14">
        <f t="shared" ref="M5:M6" si="9">L36</f>
        <v>-383960.23493000015</v>
      </c>
      <c r="N5" s="13">
        <f>B5</f>
        <v>-98527.99</v>
      </c>
    </row>
    <row r="6" spans="1:18" ht="21" customHeight="1" thickBot="1" x14ac:dyDescent="0.3">
      <c r="A6" s="12" t="s">
        <v>13</v>
      </c>
      <c r="B6" s="14">
        <v>-947605.15</v>
      </c>
      <c r="C6" s="14">
        <f t="shared" si="0"/>
        <v>-969394.84</v>
      </c>
      <c r="D6" s="14">
        <f t="shared" si="0"/>
        <v>-994532.66999999993</v>
      </c>
      <c r="E6" s="14">
        <f t="shared" si="1"/>
        <v>-1013075.8399999999</v>
      </c>
      <c r="F6" s="14">
        <f t="shared" si="2"/>
        <v>-1033936.8699999998</v>
      </c>
      <c r="G6" s="14">
        <f t="shared" si="3"/>
        <v>-1046058.3199999997</v>
      </c>
      <c r="H6" s="14">
        <f t="shared" si="4"/>
        <v>-1061684.4399999997</v>
      </c>
      <c r="I6" s="14">
        <f t="shared" si="5"/>
        <v>-1079775.7999999996</v>
      </c>
      <c r="J6" s="14">
        <f t="shared" si="6"/>
        <v>-1093532.0099999995</v>
      </c>
      <c r="K6" s="14">
        <f t="shared" si="7"/>
        <v>-1093225.8799999997</v>
      </c>
      <c r="L6" s="14">
        <f t="shared" si="8"/>
        <v>-1090735.9799999995</v>
      </c>
      <c r="M6" s="14">
        <f t="shared" si="9"/>
        <v>-1078133.7199999995</v>
      </c>
      <c r="N6" s="14">
        <f>B6</f>
        <v>-947605.15</v>
      </c>
    </row>
    <row r="7" spans="1:18" ht="20.25" customHeight="1" thickBot="1" x14ac:dyDescent="0.3">
      <c r="A7" s="15" t="s">
        <v>12</v>
      </c>
      <c r="B7" s="16">
        <f>SUM(B8:B13)</f>
        <v>76264.579999999987</v>
      </c>
      <c r="C7" s="16">
        <f>SUM(C8:C13)</f>
        <v>76264.579999999987</v>
      </c>
      <c r="D7" s="16">
        <f>SUM(D8:D13)</f>
        <v>76264.579999999987</v>
      </c>
      <c r="E7" s="16">
        <f t="shared" ref="E7:M7" si="10">SUM(E8:E13)</f>
        <v>76264.579999999987</v>
      </c>
      <c r="F7" s="16">
        <f t="shared" si="10"/>
        <v>76264.579999999987</v>
      </c>
      <c r="G7" s="16">
        <f t="shared" si="10"/>
        <v>76264.579999999987</v>
      </c>
      <c r="H7" s="16">
        <f t="shared" si="10"/>
        <v>76543.789999999994</v>
      </c>
      <c r="I7" s="16">
        <f t="shared" si="10"/>
        <v>76208.22</v>
      </c>
      <c r="J7" s="16">
        <f t="shared" si="10"/>
        <v>76208.22</v>
      </c>
      <c r="K7" s="16">
        <f t="shared" si="10"/>
        <v>76027.899999999994</v>
      </c>
      <c r="L7" s="16">
        <f t="shared" si="10"/>
        <v>76027.899999999994</v>
      </c>
      <c r="M7" s="16">
        <f t="shared" si="10"/>
        <v>76832.55</v>
      </c>
      <c r="N7" s="16">
        <f>SUM(B7:M7)</f>
        <v>915436.05999999994</v>
      </c>
    </row>
    <row r="8" spans="1:18" ht="24.75" customHeight="1" thickBot="1" x14ac:dyDescent="0.3">
      <c r="A8" s="17" t="s">
        <v>26</v>
      </c>
      <c r="B8" s="18">
        <f t="shared" ref="B8:G8" si="11">67434.65+1315.37</f>
        <v>68750.01999999999</v>
      </c>
      <c r="C8" s="18">
        <f t="shared" si="11"/>
        <v>68750.01999999999</v>
      </c>
      <c r="D8" s="18">
        <f t="shared" si="11"/>
        <v>68750.01999999999</v>
      </c>
      <c r="E8" s="18">
        <f t="shared" si="11"/>
        <v>68750.01999999999</v>
      </c>
      <c r="F8" s="18">
        <f t="shared" si="11"/>
        <v>68750.01999999999</v>
      </c>
      <c r="G8" s="18">
        <f t="shared" si="11"/>
        <v>68750.01999999999</v>
      </c>
      <c r="H8" s="18">
        <f>67434.65+1315.37</f>
        <v>68750.01999999999</v>
      </c>
      <c r="I8" s="18">
        <f>67434.65+21323.19-20363.3</f>
        <v>68394.539999999994</v>
      </c>
      <c r="J8" s="18">
        <f>67434.65+959.89</f>
        <v>68394.539999999994</v>
      </c>
      <c r="K8" s="18">
        <f>67434.65+959.89</f>
        <v>68394.539999999994</v>
      </c>
      <c r="L8" s="18">
        <f>67434.65+959.89</f>
        <v>68394.539999999994</v>
      </c>
      <c r="M8" s="18">
        <f>67434.65+959.89</f>
        <v>68394.539999999994</v>
      </c>
      <c r="N8" s="18">
        <f>SUM(B8:M8)</f>
        <v>823222.8400000002</v>
      </c>
    </row>
    <row r="9" spans="1:18" ht="24.75" customHeight="1" thickBot="1" x14ac:dyDescent="0.3">
      <c r="A9" s="17" t="s">
        <v>16</v>
      </c>
      <c r="B9" s="18">
        <v>2433.59</v>
      </c>
      <c r="C9" s="18">
        <v>2433.59</v>
      </c>
      <c r="D9" s="18">
        <v>2433.59</v>
      </c>
      <c r="E9" s="18">
        <v>2433.59</v>
      </c>
      <c r="F9" s="18">
        <v>2433.59</v>
      </c>
      <c r="G9" s="18">
        <v>2433.59</v>
      </c>
      <c r="H9" s="18">
        <v>2600.36</v>
      </c>
      <c r="I9" s="18">
        <v>2600.36</v>
      </c>
      <c r="J9" s="18">
        <v>2600.36</v>
      </c>
      <c r="K9" s="18">
        <v>2600.36</v>
      </c>
      <c r="L9" s="18">
        <v>2600.36</v>
      </c>
      <c r="M9" s="18">
        <v>2904.84</v>
      </c>
      <c r="N9" s="18">
        <f t="shared" ref="N9:N13" si="12">SUM(B9:M9)</f>
        <v>30508.180000000004</v>
      </c>
    </row>
    <row r="10" spans="1:18" ht="21.75" customHeight="1" thickBot="1" x14ac:dyDescent="0.3">
      <c r="A10" s="17" t="s">
        <v>17</v>
      </c>
      <c r="B10" s="18">
        <v>521.05999999999995</v>
      </c>
      <c r="C10" s="18">
        <v>521.05999999999995</v>
      </c>
      <c r="D10" s="18">
        <v>521.05999999999995</v>
      </c>
      <c r="E10" s="18">
        <v>521.05999999999995</v>
      </c>
      <c r="F10" s="18">
        <v>521.05999999999995</v>
      </c>
      <c r="G10" s="18">
        <v>521.05999999999995</v>
      </c>
      <c r="H10" s="18">
        <v>521.05999999999995</v>
      </c>
      <c r="I10" s="18">
        <v>540.97</v>
      </c>
      <c r="J10" s="18">
        <v>540.97</v>
      </c>
      <c r="K10" s="18">
        <v>360.65</v>
      </c>
      <c r="L10" s="18">
        <v>360.65</v>
      </c>
      <c r="M10" s="18">
        <v>360.63</v>
      </c>
      <c r="N10" s="18">
        <f t="shared" si="12"/>
        <v>5811.2899999999991</v>
      </c>
    </row>
    <row r="11" spans="1:18" ht="22.5" customHeight="1" thickBot="1" x14ac:dyDescent="0.3">
      <c r="A11" s="17" t="s">
        <v>18</v>
      </c>
      <c r="B11" s="18">
        <v>2945.13</v>
      </c>
      <c r="C11" s="18">
        <v>2945.13</v>
      </c>
      <c r="D11" s="18">
        <v>2945.13</v>
      </c>
      <c r="E11" s="18">
        <v>2945.13</v>
      </c>
      <c r="F11" s="18">
        <v>2945.13</v>
      </c>
      <c r="G11" s="18">
        <v>2945.13</v>
      </c>
      <c r="H11" s="18">
        <v>3057.57</v>
      </c>
      <c r="I11" s="18">
        <v>3057.57</v>
      </c>
      <c r="J11" s="18">
        <v>3057.57</v>
      </c>
      <c r="K11" s="18">
        <v>3057.57</v>
      </c>
      <c r="L11" s="18">
        <v>3057.57</v>
      </c>
      <c r="M11" s="18">
        <v>3330.41</v>
      </c>
      <c r="N11" s="18">
        <f t="shared" si="12"/>
        <v>36289.040000000008</v>
      </c>
    </row>
    <row r="12" spans="1:18" ht="22.5" customHeight="1" thickBot="1" x14ac:dyDescent="0.3">
      <c r="A12" s="17" t="s">
        <v>25</v>
      </c>
      <c r="B12" s="18">
        <v>714.78</v>
      </c>
      <c r="C12" s="18">
        <v>714.78</v>
      </c>
      <c r="D12" s="18">
        <v>714.78</v>
      </c>
      <c r="E12" s="18">
        <v>714.78</v>
      </c>
      <c r="F12" s="18">
        <v>714.78</v>
      </c>
      <c r="G12" s="18">
        <v>714.78</v>
      </c>
      <c r="H12" s="18">
        <v>714.78</v>
      </c>
      <c r="I12" s="18">
        <v>714.78</v>
      </c>
      <c r="J12" s="18">
        <v>714.78</v>
      </c>
      <c r="K12" s="18">
        <v>714.78</v>
      </c>
      <c r="L12" s="18">
        <v>714.78</v>
      </c>
      <c r="M12" s="18">
        <v>942.13</v>
      </c>
      <c r="N12" s="18">
        <f t="shared" si="12"/>
        <v>8804.7099999999973</v>
      </c>
    </row>
    <row r="13" spans="1:18" ht="24" customHeight="1" thickBot="1" x14ac:dyDescent="0.3">
      <c r="A13" s="17" t="s">
        <v>14</v>
      </c>
      <c r="B13" s="18">
        <v>900</v>
      </c>
      <c r="C13" s="18">
        <v>900</v>
      </c>
      <c r="D13" s="18">
        <v>900</v>
      </c>
      <c r="E13" s="18">
        <v>900</v>
      </c>
      <c r="F13" s="18">
        <v>900</v>
      </c>
      <c r="G13" s="18">
        <v>900</v>
      </c>
      <c r="H13" s="18">
        <v>900</v>
      </c>
      <c r="I13" s="18">
        <v>900</v>
      </c>
      <c r="J13" s="18">
        <v>900</v>
      </c>
      <c r="K13" s="18">
        <v>900</v>
      </c>
      <c r="L13" s="18">
        <v>900</v>
      </c>
      <c r="M13" s="18">
        <v>900</v>
      </c>
      <c r="N13" s="18">
        <f t="shared" si="12"/>
        <v>10800</v>
      </c>
    </row>
    <row r="14" spans="1:18" ht="20.25" customHeight="1" thickBot="1" x14ac:dyDescent="0.3">
      <c r="A14" s="19" t="s">
        <v>8</v>
      </c>
      <c r="B14" s="20">
        <f>SUM(B15:B20)</f>
        <v>54474.89</v>
      </c>
      <c r="C14" s="20">
        <f>SUM(C15:C20)</f>
        <v>51126.75</v>
      </c>
      <c r="D14" s="20">
        <f>SUM(D15:D20)</f>
        <v>57721.410000000011</v>
      </c>
      <c r="E14" s="20">
        <f t="shared" ref="E14:M14" si="13">SUM(E15:E20)</f>
        <v>55403.549999999996</v>
      </c>
      <c r="F14" s="20">
        <f t="shared" si="13"/>
        <v>64143.13</v>
      </c>
      <c r="G14" s="20">
        <f t="shared" si="13"/>
        <v>60638.46</v>
      </c>
      <c r="H14" s="20">
        <f t="shared" si="13"/>
        <v>58452.43</v>
      </c>
      <c r="I14" s="20">
        <f t="shared" si="13"/>
        <v>62452.01</v>
      </c>
      <c r="J14" s="20">
        <f t="shared" si="13"/>
        <v>76514.349999999977</v>
      </c>
      <c r="K14" s="20">
        <f t="shared" si="13"/>
        <v>78517.8</v>
      </c>
      <c r="L14" s="20">
        <f t="shared" si="13"/>
        <v>88630.16</v>
      </c>
      <c r="M14" s="20">
        <f t="shared" si="13"/>
        <v>136104.22999999998</v>
      </c>
      <c r="N14" s="20">
        <f>SUM(B14:M14)</f>
        <v>844179.17</v>
      </c>
    </row>
    <row r="15" spans="1:18" ht="24" customHeight="1" thickBot="1" x14ac:dyDescent="0.3">
      <c r="A15" s="17" t="s">
        <v>26</v>
      </c>
      <c r="B15" s="18">
        <f>48275.67+919.28</f>
        <v>49194.95</v>
      </c>
      <c r="C15" s="18">
        <f>45215.89+898.26</f>
        <v>46114.15</v>
      </c>
      <c r="D15" s="18">
        <f>51506.72+966.03</f>
        <v>52472.75</v>
      </c>
      <c r="E15" s="18">
        <f>49155.54+2.82+967.88</f>
        <v>50126.239999999998</v>
      </c>
      <c r="F15" s="18">
        <f>56797.22+8.12+1037.84</f>
        <v>57843.18</v>
      </c>
      <c r="G15" s="18">
        <f>53886.85+2.69+882.12</f>
        <v>54771.66</v>
      </c>
      <c r="H15" s="18">
        <f>51814.66+5.66+1068.94</f>
        <v>52889.260000000009</v>
      </c>
      <c r="I15" s="18">
        <f>54914.23+7.61+616.93+678.2</f>
        <v>56216.97</v>
      </c>
      <c r="J15" s="18">
        <f>66536.56+5.84+1479.94</f>
        <v>68022.34</v>
      </c>
      <c r="K15" s="18">
        <f>69550.18+133.07+1059.33</f>
        <v>70742.58</v>
      </c>
      <c r="L15" s="18">
        <f>79103.71+5.35+817.29</f>
        <v>79926.350000000006</v>
      </c>
      <c r="M15" s="18">
        <f>121737.53+145.52+1834.37</f>
        <v>123717.42</v>
      </c>
      <c r="N15" s="18">
        <f>SUM(B15:M15)</f>
        <v>762037.85</v>
      </c>
    </row>
    <row r="16" spans="1:18" ht="26.25" customHeight="1" thickBot="1" x14ac:dyDescent="0.3">
      <c r="A16" s="17" t="s">
        <v>16</v>
      </c>
      <c r="B16" s="18">
        <v>1693.68</v>
      </c>
      <c r="C16" s="18">
        <v>1627.54</v>
      </c>
      <c r="D16" s="18">
        <v>1698.69</v>
      </c>
      <c r="E16" s="18">
        <v>1751.11</v>
      </c>
      <c r="F16" s="18">
        <v>2073.33</v>
      </c>
      <c r="G16" s="18">
        <v>1920.95</v>
      </c>
      <c r="H16" s="18">
        <v>1832.6</v>
      </c>
      <c r="I16" s="18">
        <v>2103.9499999999998</v>
      </c>
      <c r="J16" s="18">
        <v>2869.15</v>
      </c>
      <c r="K16" s="18">
        <v>2583.15</v>
      </c>
      <c r="L16" s="18">
        <v>3022.13</v>
      </c>
      <c r="M16" s="18">
        <v>4192.03</v>
      </c>
      <c r="N16" s="18">
        <f t="shared" ref="N16:N20" si="14">SUM(B16:M16)</f>
        <v>27368.31</v>
      </c>
    </row>
    <row r="17" spans="1:15" ht="26.25" customHeight="1" thickBot="1" x14ac:dyDescent="0.3">
      <c r="A17" s="17" t="s">
        <v>17</v>
      </c>
      <c r="B17" s="18">
        <v>367.22</v>
      </c>
      <c r="C17" s="18">
        <v>342.97</v>
      </c>
      <c r="D17" s="18">
        <v>360.73</v>
      </c>
      <c r="E17" s="18">
        <v>360.53</v>
      </c>
      <c r="F17" s="18">
        <v>451.13</v>
      </c>
      <c r="G17" s="18">
        <v>414.52</v>
      </c>
      <c r="H17" s="18">
        <v>388.95</v>
      </c>
      <c r="I17" s="18">
        <v>425.93</v>
      </c>
      <c r="J17" s="18">
        <v>614.48</v>
      </c>
      <c r="K17" s="18">
        <v>544.91</v>
      </c>
      <c r="L17" s="18">
        <v>513.39</v>
      </c>
      <c r="M17" s="18">
        <v>753.63</v>
      </c>
      <c r="N17" s="18">
        <f t="shared" si="14"/>
        <v>5538.39</v>
      </c>
    </row>
    <row r="18" spans="1:15" ht="24" customHeight="1" thickBot="1" x14ac:dyDescent="0.3">
      <c r="A18" s="17" t="s">
        <v>18</v>
      </c>
      <c r="B18" s="18">
        <v>2110.83</v>
      </c>
      <c r="C18" s="18">
        <v>1958.67</v>
      </c>
      <c r="D18" s="18">
        <v>2088.44</v>
      </c>
      <c r="E18" s="18">
        <v>2054.2399999999998</v>
      </c>
      <c r="F18" s="18">
        <v>2568.8200000000002</v>
      </c>
      <c r="G18" s="18">
        <v>2352.1</v>
      </c>
      <c r="H18" s="18">
        <v>2197.17</v>
      </c>
      <c r="I18" s="18">
        <v>2515.4</v>
      </c>
      <c r="J18" s="18">
        <v>3607.84</v>
      </c>
      <c r="K18" s="18">
        <v>3315.46</v>
      </c>
      <c r="L18" s="18">
        <v>3739.65</v>
      </c>
      <c r="M18" s="18">
        <v>5668.57</v>
      </c>
      <c r="N18" s="18">
        <f t="shared" si="14"/>
        <v>34177.19</v>
      </c>
    </row>
    <row r="19" spans="1:15" ht="24" customHeight="1" thickBot="1" x14ac:dyDescent="0.3">
      <c r="A19" s="17" t="s">
        <v>25</v>
      </c>
      <c r="B19" s="18">
        <v>508.21</v>
      </c>
      <c r="C19" s="18">
        <v>483.42</v>
      </c>
      <c r="D19" s="18">
        <v>500.8</v>
      </c>
      <c r="E19" s="18">
        <v>511.43</v>
      </c>
      <c r="F19" s="18">
        <v>606.66999999999996</v>
      </c>
      <c r="G19" s="18">
        <v>579.23</v>
      </c>
      <c r="H19" s="18">
        <v>544.45000000000005</v>
      </c>
      <c r="I19" s="18">
        <v>589.76</v>
      </c>
      <c r="J19" s="18">
        <v>800.54</v>
      </c>
      <c r="K19" s="18">
        <v>731.7</v>
      </c>
      <c r="L19" s="18">
        <v>828.64</v>
      </c>
      <c r="M19" s="18">
        <v>1172.58</v>
      </c>
      <c r="N19" s="18">
        <f t="shared" si="14"/>
        <v>7857.43</v>
      </c>
    </row>
    <row r="20" spans="1:15" ht="21" customHeight="1" thickBot="1" x14ac:dyDescent="0.3">
      <c r="A20" s="17" t="s">
        <v>14</v>
      </c>
      <c r="B20" s="21">
        <v>600</v>
      </c>
      <c r="C20" s="21">
        <v>600</v>
      </c>
      <c r="D20" s="21">
        <v>600</v>
      </c>
      <c r="E20" s="21">
        <v>600</v>
      </c>
      <c r="F20" s="21">
        <v>600</v>
      </c>
      <c r="G20" s="21">
        <v>600</v>
      </c>
      <c r="H20" s="21">
        <v>600</v>
      </c>
      <c r="I20" s="21">
        <v>600</v>
      </c>
      <c r="J20" s="21">
        <v>600</v>
      </c>
      <c r="K20" s="21">
        <v>600</v>
      </c>
      <c r="L20" s="21">
        <v>600</v>
      </c>
      <c r="M20" s="21">
        <v>600</v>
      </c>
      <c r="N20" s="18">
        <f t="shared" si="14"/>
        <v>7200</v>
      </c>
      <c r="O20" s="3"/>
    </row>
    <row r="21" spans="1:15" ht="21.75" customHeight="1" thickBot="1" x14ac:dyDescent="0.3">
      <c r="A21" s="22" t="s">
        <v>23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</row>
    <row r="22" spans="1:15" ht="19.5" customHeight="1" thickBot="1" x14ac:dyDescent="0.3">
      <c r="A22" s="17" t="s">
        <v>1</v>
      </c>
      <c r="B22" s="18">
        <f>3554.8*0.55</f>
        <v>1955.1400000000003</v>
      </c>
      <c r="C22" s="18">
        <f t="shared" ref="C22:K22" si="15">3554.8*0.55</f>
        <v>1955.1400000000003</v>
      </c>
      <c r="D22" s="18">
        <f t="shared" si="15"/>
        <v>1955.1400000000003</v>
      </c>
      <c r="E22" s="18">
        <f t="shared" si="15"/>
        <v>1955.1400000000003</v>
      </c>
      <c r="F22" s="18">
        <f t="shared" si="15"/>
        <v>1955.1400000000003</v>
      </c>
      <c r="G22" s="18">
        <f t="shared" si="15"/>
        <v>1955.1400000000003</v>
      </c>
      <c r="H22" s="18">
        <f t="shared" si="15"/>
        <v>1955.1400000000003</v>
      </c>
      <c r="I22" s="18">
        <f t="shared" si="15"/>
        <v>1955.1400000000003</v>
      </c>
      <c r="J22" s="18">
        <f t="shared" si="15"/>
        <v>1955.1400000000003</v>
      </c>
      <c r="K22" s="18">
        <f t="shared" si="15"/>
        <v>1955.1400000000003</v>
      </c>
      <c r="L22" s="18">
        <f>3554.8*0.6</f>
        <v>2132.88</v>
      </c>
      <c r="M22" s="18">
        <f>3554.8*0.6</f>
        <v>2132.88</v>
      </c>
      <c r="N22" s="18">
        <f t="shared" ref="N22:N33" si="16">SUM(B22:M22)</f>
        <v>23817.16</v>
      </c>
    </row>
    <row r="23" spans="1:15" ht="22.5" customHeight="1" thickBot="1" x14ac:dyDescent="0.3">
      <c r="A23" s="17" t="s">
        <v>2</v>
      </c>
      <c r="B23" s="18">
        <f>3554.8*0.17</f>
        <v>604.31600000000003</v>
      </c>
      <c r="C23" s="18">
        <f t="shared" ref="C23:M23" si="17">3554.8*0.17</f>
        <v>604.31600000000003</v>
      </c>
      <c r="D23" s="18">
        <f t="shared" si="17"/>
        <v>604.31600000000003</v>
      </c>
      <c r="E23" s="18">
        <f t="shared" si="17"/>
        <v>604.31600000000003</v>
      </c>
      <c r="F23" s="18">
        <f t="shared" si="17"/>
        <v>604.31600000000003</v>
      </c>
      <c r="G23" s="18">
        <f t="shared" si="17"/>
        <v>604.31600000000003</v>
      </c>
      <c r="H23" s="18">
        <f t="shared" si="17"/>
        <v>604.31600000000003</v>
      </c>
      <c r="I23" s="18">
        <f t="shared" si="17"/>
        <v>604.31600000000003</v>
      </c>
      <c r="J23" s="18">
        <f t="shared" si="17"/>
        <v>604.31600000000003</v>
      </c>
      <c r="K23" s="18">
        <f t="shared" si="17"/>
        <v>604.31600000000003</v>
      </c>
      <c r="L23" s="18">
        <f t="shared" si="17"/>
        <v>604.31600000000003</v>
      </c>
      <c r="M23" s="18">
        <f t="shared" si="17"/>
        <v>604.31600000000003</v>
      </c>
      <c r="N23" s="18">
        <f t="shared" si="16"/>
        <v>7251.7919999999986</v>
      </c>
    </row>
    <row r="24" spans="1:15" ht="21" customHeight="1" thickBot="1" x14ac:dyDescent="0.3">
      <c r="A24" s="17" t="s">
        <v>3</v>
      </c>
      <c r="B24" s="18">
        <f t="shared" ref="B24:G24" si="18">75364.58*2.3%</f>
        <v>1733.38534</v>
      </c>
      <c r="C24" s="18">
        <f t="shared" si="18"/>
        <v>1733.38534</v>
      </c>
      <c r="D24" s="18">
        <f t="shared" si="18"/>
        <v>1733.38534</v>
      </c>
      <c r="E24" s="18">
        <f t="shared" si="18"/>
        <v>1733.38534</v>
      </c>
      <c r="F24" s="18">
        <f t="shared" si="18"/>
        <v>1733.38534</v>
      </c>
      <c r="G24" s="18">
        <f t="shared" si="18"/>
        <v>1733.38534</v>
      </c>
      <c r="H24" s="18">
        <f>75643.79*2.3%</f>
        <v>1739.8071699999998</v>
      </c>
      <c r="I24" s="18">
        <f>75308.22*2.3%</f>
        <v>1732.08906</v>
      </c>
      <c r="J24" s="18">
        <f>75308.22*2.3%</f>
        <v>1732.08906</v>
      </c>
      <c r="K24" s="18">
        <f>75127.9*2.3%</f>
        <v>1727.9416999999999</v>
      </c>
      <c r="L24" s="18">
        <f>75127.9*2.3%</f>
        <v>1727.9416999999999</v>
      </c>
      <c r="M24" s="18">
        <f>75932.55*2.3%</f>
        <v>1746.44865</v>
      </c>
      <c r="N24" s="18">
        <f t="shared" si="16"/>
        <v>20806.629379999998</v>
      </c>
    </row>
    <row r="25" spans="1:15" ht="23.25" customHeight="1" thickBot="1" x14ac:dyDescent="0.3">
      <c r="A25" s="17" t="s">
        <v>4</v>
      </c>
      <c r="B25" s="18">
        <f>53874.89*3%</f>
        <v>1616.2466999999999</v>
      </c>
      <c r="C25" s="18">
        <f>50526.75*3%</f>
        <v>1515.8025</v>
      </c>
      <c r="D25" s="18">
        <f>57121.41*3%</f>
        <v>1713.6423</v>
      </c>
      <c r="E25" s="18">
        <f>54803.55*3%</f>
        <v>1644.1065000000001</v>
      </c>
      <c r="F25" s="18">
        <f>63543.13*3%</f>
        <v>1906.2938999999999</v>
      </c>
      <c r="G25" s="18">
        <f>60038.46*3%</f>
        <v>1801.1537999999998</v>
      </c>
      <c r="H25" s="18">
        <f>57852.43*3%</f>
        <v>1735.5728999999999</v>
      </c>
      <c r="I25" s="18">
        <f>61852.01*3%</f>
        <v>1855.5603000000001</v>
      </c>
      <c r="J25" s="18">
        <f>75914.35*3%</f>
        <v>2277.4304999999999</v>
      </c>
      <c r="K25" s="18">
        <f>77917.8*3%</f>
        <v>2337.5340000000001</v>
      </c>
      <c r="L25" s="18">
        <f>88030.16*3%</f>
        <v>2640.9047999999998</v>
      </c>
      <c r="M25" s="18">
        <f>135504.23*3%</f>
        <v>4065.1269000000002</v>
      </c>
      <c r="N25" s="18">
        <f t="shared" si="16"/>
        <v>25109.375100000001</v>
      </c>
    </row>
    <row r="26" spans="1:15" ht="23.25" customHeight="1" thickBot="1" x14ac:dyDescent="0.3">
      <c r="A26" s="17" t="s">
        <v>9</v>
      </c>
      <c r="B26" s="18">
        <f t="shared" ref="B26:F26" si="19">3554.8*8.5</f>
        <v>30215.800000000003</v>
      </c>
      <c r="C26" s="18">
        <f t="shared" si="19"/>
        <v>30215.800000000003</v>
      </c>
      <c r="D26" s="18">
        <f t="shared" si="19"/>
        <v>30215.800000000003</v>
      </c>
      <c r="E26" s="18">
        <f t="shared" si="19"/>
        <v>30215.800000000003</v>
      </c>
      <c r="F26" s="18">
        <f t="shared" si="19"/>
        <v>30215.800000000003</v>
      </c>
      <c r="G26" s="18">
        <f>3554.8*8.5</f>
        <v>30215.800000000003</v>
      </c>
      <c r="H26" s="18">
        <f>3554.8*9.7</f>
        <v>34481.56</v>
      </c>
      <c r="I26" s="18">
        <f t="shared" ref="I26:M26" si="20">3554.8*9.7</f>
        <v>34481.56</v>
      </c>
      <c r="J26" s="18">
        <f t="shared" si="20"/>
        <v>34481.56</v>
      </c>
      <c r="K26" s="18">
        <f t="shared" si="20"/>
        <v>34481.56</v>
      </c>
      <c r="L26" s="18">
        <f t="shared" si="20"/>
        <v>34481.56</v>
      </c>
      <c r="M26" s="18">
        <f t="shared" si="20"/>
        <v>34481.56</v>
      </c>
      <c r="N26" s="18">
        <f t="shared" si="16"/>
        <v>388184.16</v>
      </c>
    </row>
    <row r="27" spans="1:15" ht="26.25" customHeight="1" thickBot="1" x14ac:dyDescent="0.3">
      <c r="A27" s="17" t="s">
        <v>19</v>
      </c>
      <c r="B27" s="18">
        <v>0</v>
      </c>
      <c r="C27" s="18">
        <v>0</v>
      </c>
      <c r="D27" s="18">
        <f>2169.02+272.39</f>
        <v>2441.41</v>
      </c>
      <c r="E27" s="18">
        <f>2169.02+272.39</f>
        <v>2441.41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f t="shared" si="16"/>
        <v>4882.82</v>
      </c>
    </row>
    <row r="28" spans="1:15" ht="26.25" customHeight="1" thickBot="1" x14ac:dyDescent="0.3">
      <c r="A28" s="17" t="s">
        <v>20</v>
      </c>
      <c r="B28" s="18">
        <v>521.12</v>
      </c>
      <c r="C28" s="18">
        <v>521.12</v>
      </c>
      <c r="D28" s="18">
        <v>521.12</v>
      </c>
      <c r="E28" s="18">
        <v>521.12</v>
      </c>
      <c r="F28" s="18">
        <v>521.12</v>
      </c>
      <c r="G28" s="18">
        <v>521.12</v>
      </c>
      <c r="H28" s="18">
        <v>540.94000000000005</v>
      </c>
      <c r="I28" s="18">
        <v>540.94000000000005</v>
      </c>
      <c r="J28" s="18">
        <v>540.94000000000005</v>
      </c>
      <c r="K28" s="18">
        <v>540.94000000000005</v>
      </c>
      <c r="L28" s="18">
        <v>540.94000000000005</v>
      </c>
      <c r="M28" s="18">
        <v>732.46</v>
      </c>
      <c r="N28" s="18">
        <f t="shared" si="16"/>
        <v>6563.8800000000019</v>
      </c>
    </row>
    <row r="29" spans="1:15" ht="26.25" customHeight="1" thickBot="1" x14ac:dyDescent="0.3">
      <c r="A29" s="17" t="s">
        <v>21</v>
      </c>
      <c r="B29" s="18">
        <v>3647.98</v>
      </c>
      <c r="C29" s="18">
        <v>7556.53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2945.13</v>
      </c>
      <c r="J29" s="18">
        <v>19229.07</v>
      </c>
      <c r="K29" s="18">
        <v>22322.79</v>
      </c>
      <c r="L29" s="18">
        <v>7840.98</v>
      </c>
      <c r="M29" s="18">
        <v>9437.1</v>
      </c>
      <c r="N29" s="18">
        <f t="shared" si="16"/>
        <v>72979.58</v>
      </c>
    </row>
    <row r="30" spans="1:15" ht="26.25" customHeight="1" thickBot="1" x14ac:dyDescent="0.3">
      <c r="A30" s="17" t="s">
        <v>25</v>
      </c>
      <c r="B30" s="18">
        <v>714.54</v>
      </c>
      <c r="C30" s="18">
        <v>714.54</v>
      </c>
      <c r="D30" s="18">
        <v>714.54</v>
      </c>
      <c r="E30" s="18">
        <v>714.54</v>
      </c>
      <c r="F30" s="18">
        <v>714.54</v>
      </c>
      <c r="G30" s="18">
        <v>714.54</v>
      </c>
      <c r="H30" s="18">
        <v>714.54</v>
      </c>
      <c r="I30" s="18">
        <v>714.54</v>
      </c>
      <c r="J30" s="18">
        <v>714.54</v>
      </c>
      <c r="K30" s="18">
        <v>714.54</v>
      </c>
      <c r="L30" s="18">
        <v>714.54</v>
      </c>
      <c r="M30" s="18">
        <v>942.23</v>
      </c>
      <c r="N30" s="18">
        <f t="shared" si="16"/>
        <v>8802.17</v>
      </c>
    </row>
    <row r="31" spans="1:15" ht="22.5" customHeight="1" thickBot="1" x14ac:dyDescent="0.3">
      <c r="A31" s="17" t="s">
        <v>6</v>
      </c>
      <c r="B31" s="18">
        <f>3554.8*2.85</f>
        <v>10131.18</v>
      </c>
      <c r="C31" s="18">
        <f t="shared" ref="C31:M31" si="21">3554.8*2.85</f>
        <v>10131.18</v>
      </c>
      <c r="D31" s="18">
        <f t="shared" si="21"/>
        <v>10131.18</v>
      </c>
      <c r="E31" s="18">
        <f t="shared" si="21"/>
        <v>10131.18</v>
      </c>
      <c r="F31" s="18">
        <f t="shared" si="21"/>
        <v>10131.18</v>
      </c>
      <c r="G31" s="18">
        <f t="shared" si="21"/>
        <v>10131.18</v>
      </c>
      <c r="H31" s="18">
        <f t="shared" si="21"/>
        <v>10131.18</v>
      </c>
      <c r="I31" s="18">
        <f t="shared" si="21"/>
        <v>10131.18</v>
      </c>
      <c r="J31" s="18">
        <f t="shared" si="21"/>
        <v>10131.18</v>
      </c>
      <c r="K31" s="18">
        <f t="shared" si="21"/>
        <v>10131.18</v>
      </c>
      <c r="L31" s="18">
        <f t="shared" si="21"/>
        <v>10131.18</v>
      </c>
      <c r="M31" s="18">
        <f t="shared" si="21"/>
        <v>10131.18</v>
      </c>
      <c r="N31" s="18">
        <f t="shared" si="16"/>
        <v>121574.15999999997</v>
      </c>
    </row>
    <row r="32" spans="1:15" ht="24.75" customHeight="1" thickBot="1" x14ac:dyDescent="0.3">
      <c r="A32" s="17" t="s">
        <v>24</v>
      </c>
      <c r="B32" s="18">
        <v>0</v>
      </c>
      <c r="C32" s="18">
        <v>0</v>
      </c>
      <c r="D32" s="18">
        <v>0</v>
      </c>
      <c r="E32" s="18">
        <f>1140</f>
        <v>1140</v>
      </c>
      <c r="F32" s="18">
        <f>1140</f>
        <v>1140</v>
      </c>
      <c r="G32" s="18">
        <v>900</v>
      </c>
      <c r="H32" s="18">
        <v>900</v>
      </c>
      <c r="I32" s="18">
        <v>900</v>
      </c>
      <c r="J32" s="18">
        <v>900</v>
      </c>
      <c r="K32" s="18">
        <f>900</f>
        <v>900</v>
      </c>
      <c r="L32" s="18">
        <f>900</f>
        <v>900</v>
      </c>
      <c r="M32" s="18">
        <f>900</f>
        <v>900</v>
      </c>
      <c r="N32" s="18">
        <f>SUM(B32:M32)</f>
        <v>8580</v>
      </c>
    </row>
    <row r="33" spans="1:14" ht="24" customHeight="1" thickBot="1" x14ac:dyDescent="0.3">
      <c r="A33" s="17" t="s">
        <v>10</v>
      </c>
      <c r="B33" s="18">
        <v>0</v>
      </c>
      <c r="C33" s="18">
        <f>105+500+500</f>
        <v>1105</v>
      </c>
      <c r="D33" s="18">
        <f>707.2</f>
        <v>707.2</v>
      </c>
      <c r="E33" s="18">
        <f>1500+1329.3+1313.9+2150</f>
        <v>6293.2000000000007</v>
      </c>
      <c r="F33" s="18">
        <v>0</v>
      </c>
      <c r="G33" s="18">
        <f>20075</f>
        <v>20075</v>
      </c>
      <c r="H33" s="18">
        <f>255</f>
        <v>255</v>
      </c>
      <c r="I33" s="18">
        <v>0</v>
      </c>
      <c r="J33" s="18">
        <f>320360.96+6192.4</f>
        <v>326553.36000000004</v>
      </c>
      <c r="K33" s="18">
        <v>0</v>
      </c>
      <c r="L33" s="18">
        <f>90+691+1518.3+4284.2+6117.7+678.9+1759.9</f>
        <v>15140</v>
      </c>
      <c r="M33" s="18">
        <f>765.9+3630+2895.2</f>
        <v>7291.0999999999995</v>
      </c>
      <c r="N33" s="18">
        <f t="shared" si="16"/>
        <v>377419.86000000004</v>
      </c>
    </row>
    <row r="34" spans="1:14" ht="22.5" customHeight="1" thickBot="1" x14ac:dyDescent="0.3">
      <c r="A34" s="15" t="s">
        <v>22</v>
      </c>
      <c r="B34" s="16">
        <f t="shared" ref="B34:M34" si="22">SUM(B22:B33)</f>
        <v>51139.708040000012</v>
      </c>
      <c r="C34" s="16">
        <f t="shared" si="22"/>
        <v>56052.813840000003</v>
      </c>
      <c r="D34" s="16">
        <f t="shared" si="22"/>
        <v>50737.733639999999</v>
      </c>
      <c r="E34" s="16">
        <f t="shared" si="22"/>
        <v>57394.197840000008</v>
      </c>
      <c r="F34" s="16">
        <f t="shared" si="22"/>
        <v>48921.77524000001</v>
      </c>
      <c r="G34" s="16">
        <f t="shared" si="22"/>
        <v>68651.635139999999</v>
      </c>
      <c r="H34" s="16">
        <f t="shared" si="22"/>
        <v>53058.056069999999</v>
      </c>
      <c r="I34" s="16">
        <f t="shared" si="22"/>
        <v>55860.45536</v>
      </c>
      <c r="J34" s="16">
        <f t="shared" si="22"/>
        <v>399119.62556000007</v>
      </c>
      <c r="K34" s="16">
        <f t="shared" si="22"/>
        <v>75715.941699999996</v>
      </c>
      <c r="L34" s="16">
        <f t="shared" si="22"/>
        <v>76855.242499999993</v>
      </c>
      <c r="M34" s="16">
        <f t="shared" si="22"/>
        <v>72464.40155000001</v>
      </c>
      <c r="N34" s="16">
        <f>SUM(B34:M34)</f>
        <v>1065971.5864800003</v>
      </c>
    </row>
    <row r="35" spans="1:14" ht="23.25" customHeight="1" thickBot="1" x14ac:dyDescent="0.3">
      <c r="A35" s="17" t="s">
        <v>5</v>
      </c>
      <c r="B35" s="25">
        <f t="shared" ref="B35:N35" si="23">B14-B34</f>
        <v>3335.1819599999872</v>
      </c>
      <c r="C35" s="25">
        <f t="shared" si="23"/>
        <v>-4926.0638400000025</v>
      </c>
      <c r="D35" s="25">
        <f t="shared" si="23"/>
        <v>6983.6763600000122</v>
      </c>
      <c r="E35" s="25">
        <f t="shared" si="23"/>
        <v>-1990.6478400000124</v>
      </c>
      <c r="F35" s="25">
        <f t="shared" si="23"/>
        <v>15221.354759999987</v>
      </c>
      <c r="G35" s="25">
        <f t="shared" si="23"/>
        <v>-8013.1751399999994</v>
      </c>
      <c r="H35" s="25">
        <f t="shared" si="23"/>
        <v>5394.3739300000016</v>
      </c>
      <c r="I35" s="25">
        <f t="shared" si="23"/>
        <v>6591.5546400000021</v>
      </c>
      <c r="J35" s="25">
        <f t="shared" si="23"/>
        <v>-322605.2755600001</v>
      </c>
      <c r="K35" s="25">
        <f t="shared" si="23"/>
        <v>2801.8583000000071</v>
      </c>
      <c r="L35" s="25">
        <f t="shared" si="23"/>
        <v>11774.91750000001</v>
      </c>
      <c r="M35" s="25">
        <f t="shared" si="23"/>
        <v>63639.828449999972</v>
      </c>
      <c r="N35" s="18">
        <f t="shared" si="23"/>
        <v>-221792.41648000025</v>
      </c>
    </row>
    <row r="36" spans="1:14" ht="23.25" customHeight="1" thickBot="1" x14ac:dyDescent="0.3">
      <c r="A36" s="17" t="s">
        <v>7</v>
      </c>
      <c r="B36" s="21">
        <f t="shared" ref="B36:N36" si="24">B5+B35</f>
        <v>-95192.808040000018</v>
      </c>
      <c r="C36" s="21">
        <f t="shared" si="24"/>
        <v>-100118.87188000002</v>
      </c>
      <c r="D36" s="21">
        <f t="shared" si="24"/>
        <v>-93135.195520000008</v>
      </c>
      <c r="E36" s="21">
        <f t="shared" si="24"/>
        <v>-95125.843360000028</v>
      </c>
      <c r="F36" s="21">
        <f t="shared" si="24"/>
        <v>-79904.488600000041</v>
      </c>
      <c r="G36" s="21">
        <f t="shared" si="24"/>
        <v>-87917.663740000047</v>
      </c>
      <c r="H36" s="21">
        <f t="shared" si="24"/>
        <v>-82523.289810000046</v>
      </c>
      <c r="I36" s="21">
        <f t="shared" si="24"/>
        <v>-75931.735170000044</v>
      </c>
      <c r="J36" s="21">
        <f t="shared" si="24"/>
        <v>-398537.01073000015</v>
      </c>
      <c r="K36" s="21">
        <f t="shared" si="24"/>
        <v>-395735.15243000013</v>
      </c>
      <c r="L36" s="21">
        <f t="shared" si="24"/>
        <v>-383960.23493000015</v>
      </c>
      <c r="M36" s="21">
        <f t="shared" si="24"/>
        <v>-320320.40648000018</v>
      </c>
      <c r="N36" s="21">
        <f t="shared" si="24"/>
        <v>-320320.40648000024</v>
      </c>
    </row>
    <row r="37" spans="1:14" ht="21.6" customHeight="1" thickBot="1" x14ac:dyDescent="0.3">
      <c r="A37" s="22" t="s">
        <v>11</v>
      </c>
      <c r="B37" s="26">
        <f>B6+B14-B7</f>
        <v>-969394.84</v>
      </c>
      <c r="C37" s="26">
        <f t="shared" ref="C37:N37" si="25">C6+C14-C7</f>
        <v>-994532.66999999993</v>
      </c>
      <c r="D37" s="26">
        <f t="shared" si="25"/>
        <v>-1013075.8399999999</v>
      </c>
      <c r="E37" s="26">
        <f t="shared" si="25"/>
        <v>-1033936.8699999998</v>
      </c>
      <c r="F37" s="26">
        <f t="shared" si="25"/>
        <v>-1046058.3199999997</v>
      </c>
      <c r="G37" s="26">
        <f t="shared" si="25"/>
        <v>-1061684.4399999997</v>
      </c>
      <c r="H37" s="26">
        <f t="shared" si="25"/>
        <v>-1079775.7999999996</v>
      </c>
      <c r="I37" s="26">
        <f t="shared" si="25"/>
        <v>-1093532.0099999995</v>
      </c>
      <c r="J37" s="26">
        <f t="shared" si="25"/>
        <v>-1093225.8799999997</v>
      </c>
      <c r="K37" s="26">
        <f t="shared" si="25"/>
        <v>-1090735.9799999995</v>
      </c>
      <c r="L37" s="26">
        <f t="shared" si="25"/>
        <v>-1078133.7199999995</v>
      </c>
      <c r="M37" s="26">
        <f t="shared" si="25"/>
        <v>-1018862.0399999996</v>
      </c>
      <c r="N37" s="26">
        <f t="shared" si="25"/>
        <v>-1018862.0399999999</v>
      </c>
    </row>
    <row r="38" spans="1:14" ht="20.399999999999999" hidden="1" customHeight="1" thickBot="1" x14ac:dyDescent="0.3">
      <c r="A38" s="7" t="s">
        <v>27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9"/>
      <c r="N38" s="4"/>
    </row>
    <row r="39" spans="1:14" ht="19.2" hidden="1" customHeight="1" thickBot="1" x14ac:dyDescent="0.3">
      <c r="A39" s="7" t="s">
        <v>11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  <c r="N39" s="4">
        <f>N37+N38</f>
        <v>-1018862.0399999999</v>
      </c>
    </row>
  </sheetData>
  <mergeCells count="3">
    <mergeCell ref="A1:N1"/>
    <mergeCell ref="A38:M38"/>
    <mergeCell ref="A39:M39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2023-03-02T03:30:37Z</cp:lastPrinted>
  <dcterms:created xsi:type="dcterms:W3CDTF">2011-06-06T03:25:48Z</dcterms:created>
  <dcterms:modified xsi:type="dcterms:W3CDTF">2023-03-02T03:51:50Z</dcterms:modified>
</cp:coreProperties>
</file>