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68" windowWidth="17496" windowHeight="10920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M39" i="1" l="1"/>
  <c r="L39" i="1" l="1"/>
  <c r="M37" i="1" l="1"/>
  <c r="L37" i="1" l="1"/>
  <c r="K37" i="1" l="1"/>
  <c r="M29" i="1" l="1"/>
  <c r="M17" i="1"/>
  <c r="M28" i="1"/>
  <c r="M8" i="1"/>
  <c r="L29" i="1" l="1"/>
  <c r="L17" i="1"/>
  <c r="L28" i="1"/>
  <c r="L8" i="1" l="1"/>
  <c r="K39" i="1" l="1"/>
  <c r="K29" i="1" l="1"/>
  <c r="K17" i="1"/>
  <c r="K28" i="1"/>
  <c r="K8" i="1"/>
  <c r="L35" i="1" l="1"/>
  <c r="M35" i="1"/>
  <c r="K35" i="1"/>
  <c r="K27" i="1"/>
  <c r="L27" i="1"/>
  <c r="M27" i="1"/>
  <c r="K26" i="1"/>
  <c r="L26" i="1"/>
  <c r="M26" i="1"/>
  <c r="L30" i="1"/>
  <c r="M30" i="1"/>
  <c r="K30" i="1"/>
  <c r="C35" i="1" l="1"/>
  <c r="D35" i="1"/>
  <c r="E35" i="1"/>
  <c r="F35" i="1"/>
  <c r="G35" i="1"/>
  <c r="H35" i="1"/>
  <c r="I35" i="1"/>
  <c r="J35" i="1"/>
  <c r="B35" i="1"/>
  <c r="I39" i="1" l="1"/>
  <c r="J31" i="1" l="1"/>
  <c r="I31" i="1"/>
  <c r="H31" i="1"/>
  <c r="J37" i="1" l="1"/>
  <c r="I37" i="1" l="1"/>
  <c r="H37" i="1" l="1"/>
  <c r="J29" i="1" l="1"/>
  <c r="J17" i="1"/>
  <c r="J28" i="1"/>
  <c r="J8" i="1"/>
  <c r="H39" i="1" l="1"/>
  <c r="I29" i="1" l="1"/>
  <c r="I17" i="1"/>
  <c r="I28" i="1"/>
  <c r="I8" i="1"/>
  <c r="H29" i="1" l="1"/>
  <c r="H17" i="1"/>
  <c r="H28" i="1"/>
  <c r="H8" i="1"/>
  <c r="H27" i="1" l="1"/>
  <c r="I27" i="1"/>
  <c r="J27" i="1"/>
  <c r="H26" i="1"/>
  <c r="I26" i="1"/>
  <c r="J26" i="1"/>
  <c r="E39" i="1" l="1"/>
  <c r="F31" i="1" l="1"/>
  <c r="G29" i="1" l="1"/>
  <c r="G17" i="1"/>
  <c r="G28" i="1"/>
  <c r="G8" i="1"/>
  <c r="F29" i="1" l="1"/>
  <c r="F17" i="1"/>
  <c r="F28" i="1"/>
  <c r="F8" i="1"/>
  <c r="E29" i="1" l="1"/>
  <c r="E17" i="1"/>
  <c r="E28" i="1"/>
  <c r="E8" i="1"/>
  <c r="E27" i="1" l="1"/>
  <c r="F27" i="1"/>
  <c r="G27" i="1"/>
  <c r="E26" i="1"/>
  <c r="F26" i="1"/>
  <c r="G26" i="1"/>
  <c r="B37" i="1" l="1"/>
  <c r="D39" i="1" l="1"/>
  <c r="D29" i="1" l="1"/>
  <c r="D17" i="1"/>
  <c r="D28" i="1"/>
  <c r="D8" i="1"/>
  <c r="C39" i="1" l="1"/>
  <c r="C29" i="1" l="1"/>
  <c r="C17" i="1"/>
  <c r="C28" i="1"/>
  <c r="C8" i="1"/>
  <c r="B29" i="1" l="1"/>
  <c r="B17" i="1"/>
  <c r="B28" i="1"/>
  <c r="B8" i="1"/>
  <c r="B39" i="1" l="1"/>
  <c r="C27" i="1" l="1"/>
  <c r="D27" i="1"/>
  <c r="C26" i="1"/>
  <c r="D26" i="1"/>
  <c r="B27" i="1"/>
  <c r="B26" i="1"/>
  <c r="N21" i="1" l="1"/>
  <c r="N20" i="1"/>
  <c r="N19" i="1"/>
  <c r="N27" i="1"/>
  <c r="N28" i="1"/>
  <c r="N29" i="1"/>
  <c r="N30" i="1"/>
  <c r="N31" i="1"/>
  <c r="N32" i="1"/>
  <c r="N33" i="1"/>
  <c r="N34" i="1"/>
  <c r="N35" i="1"/>
  <c r="N36" i="1"/>
  <c r="N37" i="1"/>
  <c r="N38" i="1"/>
  <c r="N26" i="1"/>
  <c r="N24" i="1" l="1"/>
  <c r="G16" i="1"/>
  <c r="G40" i="1" s="1"/>
  <c r="N15" i="1" l="1"/>
  <c r="G7" i="1" l="1"/>
  <c r="F16" i="1"/>
  <c r="F40" i="1" s="1"/>
  <c r="F41" i="1" s="1"/>
  <c r="F7" i="1"/>
  <c r="E16" i="1"/>
  <c r="E7" i="1"/>
  <c r="N18" i="1"/>
  <c r="E40" i="1" l="1"/>
  <c r="E41" i="1" s="1"/>
  <c r="D16" i="1"/>
  <c r="D7" i="1"/>
  <c r="C16" i="1"/>
  <c r="C7" i="1"/>
  <c r="C40" i="1" l="1"/>
  <c r="C41" i="1" s="1"/>
  <c r="D40" i="1"/>
  <c r="D41" i="1" s="1"/>
  <c r="B16" i="1"/>
  <c r="N17" i="1"/>
  <c r="N6" i="1"/>
  <c r="N5" i="1"/>
  <c r="N12" i="1"/>
  <c r="N23" i="1"/>
  <c r="N22" i="1"/>
  <c r="B40" i="1" l="1"/>
  <c r="B41" i="1" s="1"/>
  <c r="B42" i="1" s="1"/>
  <c r="N14" i="1"/>
  <c r="K16" i="1"/>
  <c r="L16" i="1"/>
  <c r="M16" i="1"/>
  <c r="N9" i="1"/>
  <c r="N10" i="1"/>
  <c r="N11" i="1"/>
  <c r="N13" i="1"/>
  <c r="K7" i="1"/>
  <c r="L7" i="1"/>
  <c r="M7" i="1"/>
  <c r="M40" i="1" l="1"/>
  <c r="M41" i="1" s="1"/>
  <c r="L40" i="1"/>
  <c r="L41" i="1" s="1"/>
  <c r="K40" i="1" l="1"/>
  <c r="J7" i="1"/>
  <c r="I16" i="1"/>
  <c r="J16" i="1"/>
  <c r="H7" i="1"/>
  <c r="I7" i="1"/>
  <c r="K41" i="1" l="1"/>
  <c r="I40" i="1"/>
  <c r="H16" i="1"/>
  <c r="N16" i="1" l="1"/>
  <c r="I41" i="1"/>
  <c r="J40" i="1"/>
  <c r="J41" i="1" s="1"/>
  <c r="H40" i="1" l="1"/>
  <c r="H41" i="1" l="1"/>
  <c r="N8" i="1"/>
  <c r="B7" i="1"/>
  <c r="B43" i="1" l="1"/>
  <c r="C6" i="1" s="1"/>
  <c r="C43" i="1" s="1"/>
  <c r="D6" i="1" s="1"/>
  <c r="N7" i="1"/>
  <c r="N43" i="1" s="1"/>
  <c r="G41" i="1" l="1"/>
  <c r="N39" i="1"/>
  <c r="C5" i="1"/>
  <c r="C42" i="1" s="1"/>
  <c r="D5" i="1" s="1"/>
  <c r="D43" i="1" l="1"/>
  <c r="D42" i="1"/>
  <c r="E5" i="1" s="1"/>
  <c r="N40" i="1"/>
  <c r="E6" i="1" l="1"/>
  <c r="E43" i="1" s="1"/>
  <c r="F6" i="1" s="1"/>
  <c r="N41" i="1"/>
  <c r="N42" i="1" s="1"/>
  <c r="E42" i="1"/>
  <c r="F43" i="1" l="1"/>
  <c r="G6" i="1" s="1"/>
  <c r="F5" i="1"/>
  <c r="F42" i="1" s="1"/>
  <c r="G5" i="1" s="1"/>
  <c r="G43" i="1" l="1"/>
  <c r="H6" i="1" s="1"/>
  <c r="G42" i="1"/>
  <c r="H5" i="1" s="1"/>
  <c r="H42" i="1" s="1"/>
  <c r="H43" i="1" l="1"/>
  <c r="I6" i="1" s="1"/>
  <c r="I43" i="1" s="1"/>
  <c r="J6" i="1" s="1"/>
  <c r="J43" i="1" s="1"/>
  <c r="K6" i="1" s="1"/>
  <c r="K43" i="1" s="1"/>
  <c r="I5" i="1"/>
  <c r="I42" i="1" s="1"/>
  <c r="L6" i="1" l="1"/>
  <c r="L43" i="1" s="1"/>
  <c r="J5" i="1"/>
  <c r="J42" i="1" s="1"/>
  <c r="M6" i="1" l="1"/>
  <c r="M43" i="1" s="1"/>
  <c r="K5" i="1"/>
  <c r="K42" i="1" s="1"/>
  <c r="L5" i="1" l="1"/>
  <c r="L42" i="1" s="1"/>
  <c r="M5" i="1" l="1"/>
  <c r="M42" i="1" s="1"/>
</calcChain>
</file>

<file path=xl/sharedStrings.xml><?xml version="1.0" encoding="utf-8"?>
<sst xmlns="http://schemas.openxmlformats.org/spreadsheetml/2006/main" count="54" uniqueCount="45">
  <si>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</si>
  <si>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</si>
  <si>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</si>
  <si>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</si>
  <si>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</si>
  <si>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</si>
  <si>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</si>
  <si>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</si>
  <si>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</si>
  <si>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</si>
  <si>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</si>
  <si>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</si>
  <si>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</si>
  <si>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</si>
  <si>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</si>
  <si>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</si>
  <si>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</si>
  <si>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</si>
  <si>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</si>
  <si>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</si>
  <si>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</si>
  <si>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</si>
  <si>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</si>
  <si>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</si>
  <si>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</si>
  <si>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Вознаграждение, координация с советом МКД</t>
  </si>
  <si>
    <t xml:space="preserve">Тех.обслуживание ОПУ </t>
  </si>
  <si>
    <t>Отведение сточных вод на ОИ</t>
  </si>
  <si>
    <t>Установка пластиковых окон</t>
  </si>
  <si>
    <t>Содержание жилья и текущий ремонт,  ОПУ</t>
  </si>
  <si>
    <t xml:space="preserve">Содержание жилья и текущий ремонт,  ОПУ 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</si>
  <si>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</si>
  <si>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</si>
  <si>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</si>
  <si>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</si>
  <si>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</si>
  <si>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</si>
  <si>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2021г.</t>
  </si>
  <si>
    <t>Август 2021г.</t>
  </si>
  <si>
    <t>Сентябрь 2021г.</t>
  </si>
  <si>
    <t>Октябрь 2021г</t>
  </si>
  <si>
    <t>Ноябрь 2021г</t>
  </si>
  <si>
    <t>Декабрь 2021г</t>
  </si>
  <si>
    <t>Всего:                       за  2021г</t>
  </si>
  <si>
    <t xml:space="preserve">    ОТЧЕТ по дому Васильева, 53 за период 01.01.2021г. по 31.12.2021г.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</si>
</sst>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5" fillId="0" borderId="0" xfId="0" applyFont="1"/>
    <xf numFmtId="0" fontId="0" fillId="0" borderId="0" xfId="0" applyBorder="1"/>
    <xf numFmtId="0" fontId="6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6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6" fillId="5" borderId="4" xfId="0" applyNumberFormat="1" applyFont="1" applyFill="1" applyBorder="1" applyAlignment="1">
      <alignment horizontal="left" vertical="top" wrapText="1"/>
    </xf>
    <xf numFmtId="164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zoomScale="75" workbookViewId="0">
      <selection activeCell="B2" sqref="B1:K1048576"/>
    </sheetView>
  </sheetViews>
  <sheetFormatPr defaultRowHeight="13.2" x14ac:dyDescent="0.25"/>
  <cols>
    <col min="1" max="1" width="58.6640625" customWidth="1"/>
    <col min="2" max="2" width="14" customWidth="1"/>
    <col min="3" max="3" width="14.109375" customWidth="1"/>
    <col min="4" max="14" width="14.33203125" customWidth="1"/>
    <col min="16" max="16" width="13.6640625" bestFit="1" customWidth="1"/>
  </cols>
  <sheetData>
    <row r="1" spans="1:18" ht="20.25" customHeight="1" x14ac:dyDescent="0.4">
      <c r="A1" s="22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31</v>
      </c>
      <c r="C4" s="6" t="s">
        <v>32</v>
      </c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6" t="s">
        <v>40</v>
      </c>
      <c r="L4" s="6" t="s">
        <v>41</v>
      </c>
      <c r="M4" s="6" t="s">
        <v>42</v>
      </c>
      <c r="N4" s="6" t="s">
        <v>43</v>
      </c>
    </row>
    <row r="5" spans="1:18" ht="23.25" customHeight="1" thickBot="1" x14ac:dyDescent="0.3">
      <c r="A5" s="7" t="s">
        <v>16</v>
      </c>
      <c r="B5" s="8">
        <v>-526161.56000000006</v>
      </c>
      <c r="C5" s="8">
        <f t="shared" ref="C5:C6" si="0">B42</f>
        <v>-513274.10343000002</v>
      </c>
      <c r="D5" s="8">
        <f t="shared" ref="D5:D6" si="1">C42</f>
        <v>-502722.00300000003</v>
      </c>
      <c r="E5" s="8">
        <f t="shared" ref="E5:E6" si="2">D42</f>
        <v>-503517.26882</v>
      </c>
      <c r="F5" s="8">
        <f t="shared" ref="F5:F6" si="3">E42</f>
        <v>-493101.79859000002</v>
      </c>
      <c r="G5" s="8">
        <f t="shared" ref="G5:G6" si="4">F42</f>
        <v>-489767.60706000001</v>
      </c>
      <c r="H5" s="8">
        <f t="shared" ref="H5:H6" si="5">G42</f>
        <v>-477964.80882000003</v>
      </c>
      <c r="I5" s="8">
        <f t="shared" ref="I5:I6" si="6">H42</f>
        <v>-465594.53232000006</v>
      </c>
      <c r="J5" s="8">
        <f t="shared" ref="J5:J6" si="7">I42</f>
        <v>-478739.43331000005</v>
      </c>
      <c r="K5" s="8">
        <f t="shared" ref="K5:K6" si="8">J42</f>
        <v>-434817.95207000006</v>
      </c>
      <c r="L5" s="8">
        <f t="shared" ref="L5:L6" si="9">K42</f>
        <v>-432808.95768000005</v>
      </c>
      <c r="M5" s="8">
        <f t="shared" ref="M5:M6" si="10">L42</f>
        <v>-427560.20561000006</v>
      </c>
      <c r="N5" s="8">
        <f>B5</f>
        <v>-526161.56000000006</v>
      </c>
    </row>
    <row r="6" spans="1:18" ht="21" customHeight="1" thickBot="1" x14ac:dyDescent="0.3">
      <c r="A6" s="7" t="s">
        <v>13</v>
      </c>
      <c r="B6" s="8">
        <v>-267142.40000000002</v>
      </c>
      <c r="C6" s="8">
        <f t="shared" si="0"/>
        <v>-273507.72000000003</v>
      </c>
      <c r="D6" s="8">
        <f t="shared" si="1"/>
        <v>-273785.18</v>
      </c>
      <c r="E6" s="8">
        <f t="shared" si="2"/>
        <v>-277108.73</v>
      </c>
      <c r="F6" s="8">
        <f t="shared" si="3"/>
        <v>-274350.84999999998</v>
      </c>
      <c r="G6" s="8">
        <f t="shared" si="4"/>
        <v>-281455.68</v>
      </c>
      <c r="H6" s="8">
        <f t="shared" si="5"/>
        <v>-284103.52999999997</v>
      </c>
      <c r="I6" s="8">
        <f t="shared" si="6"/>
        <v>-278204.3</v>
      </c>
      <c r="J6" s="8">
        <f t="shared" si="7"/>
        <v>-287005.44</v>
      </c>
      <c r="K6" s="8">
        <f t="shared" si="8"/>
        <v>-252725.28999999998</v>
      </c>
      <c r="L6" s="8">
        <f t="shared" si="9"/>
        <v>-267632.57999999996</v>
      </c>
      <c r="M6" s="8">
        <f t="shared" si="10"/>
        <v>-273690.08999999997</v>
      </c>
      <c r="N6" s="8">
        <f>B6</f>
        <v>-267142.40000000002</v>
      </c>
    </row>
    <row r="7" spans="1:18" ht="20.25" customHeight="1" thickBot="1" x14ac:dyDescent="0.3">
      <c r="A7" s="9" t="s">
        <v>12</v>
      </c>
      <c r="B7" s="10">
        <f>SUM(B8:B15)</f>
        <v>60632.509999999995</v>
      </c>
      <c r="C7" s="10">
        <f t="shared" ref="C7:G7" si="11">SUM(C8:C15)</f>
        <v>53026.289999999994</v>
      </c>
      <c r="D7" s="10">
        <f t="shared" si="11"/>
        <v>53073.439999999995</v>
      </c>
      <c r="E7" s="10">
        <f t="shared" si="11"/>
        <v>53026.289999999994</v>
      </c>
      <c r="F7" s="10">
        <f t="shared" si="11"/>
        <v>53026.289999999994</v>
      </c>
      <c r="G7" s="10">
        <f t="shared" si="11"/>
        <v>55155.419999999991</v>
      </c>
      <c r="H7" s="10">
        <f t="shared" ref="H7:M7" si="12">SUM(H8:H15)</f>
        <v>53032.2</v>
      </c>
      <c r="I7" s="10">
        <f t="shared" si="12"/>
        <v>57941.23</v>
      </c>
      <c r="J7" s="10">
        <f t="shared" si="12"/>
        <v>58074.42</v>
      </c>
      <c r="K7" s="10">
        <f t="shared" si="12"/>
        <v>69710.26999999999</v>
      </c>
      <c r="L7" s="10">
        <f t="shared" si="12"/>
        <v>66605.91</v>
      </c>
      <c r="M7" s="10">
        <f t="shared" si="12"/>
        <v>70435.63</v>
      </c>
      <c r="N7" s="10">
        <f>SUM(B7:M7)</f>
        <v>703739.89999999991</v>
      </c>
    </row>
    <row r="8" spans="1:18" ht="24.75" customHeight="1" thickBot="1" x14ac:dyDescent="0.3">
      <c r="A8" s="4" t="s">
        <v>29</v>
      </c>
      <c r="B8" s="11">
        <f t="shared" ref="B8:G8" si="13">50128.84+423.62+1200.28</f>
        <v>51752.74</v>
      </c>
      <c r="C8" s="11">
        <f t="shared" si="13"/>
        <v>51752.74</v>
      </c>
      <c r="D8" s="11">
        <f t="shared" si="13"/>
        <v>51752.74</v>
      </c>
      <c r="E8" s="11">
        <f t="shared" si="13"/>
        <v>51752.74</v>
      </c>
      <c r="F8" s="11">
        <f t="shared" si="13"/>
        <v>51752.74</v>
      </c>
      <c r="G8" s="11">
        <f t="shared" si="13"/>
        <v>51752.74</v>
      </c>
      <c r="H8" s="11">
        <f>50128.84+423.62+1200.28</f>
        <v>51752.74</v>
      </c>
      <c r="I8" s="11">
        <f>50128.84+423.62+1200.28</f>
        <v>51752.74</v>
      </c>
      <c r="J8" s="11">
        <f>50128.84+423.62+1200.28</f>
        <v>51752.74</v>
      </c>
      <c r="K8" s="11">
        <f>61919.72+423.62+1200.28</f>
        <v>63543.62</v>
      </c>
      <c r="L8" s="11">
        <f>61919.72+423.62+1200.28</f>
        <v>63543.62</v>
      </c>
      <c r="M8" s="11">
        <f>61919.72+423.62+1200.28</f>
        <v>63543.62</v>
      </c>
      <c r="N8" s="11">
        <f>SUM(B8:M8)</f>
        <v>656405.52</v>
      </c>
    </row>
    <row r="9" spans="1:18" ht="24.75" customHeight="1" thickBot="1" x14ac:dyDescent="0.3">
      <c r="A9" s="4" t="s">
        <v>17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2129.13</v>
      </c>
      <c r="H9" s="11">
        <v>0</v>
      </c>
      <c r="I9" s="11">
        <v>4894.51</v>
      </c>
      <c r="J9" s="11">
        <v>5027.7</v>
      </c>
      <c r="K9" s="11">
        <v>4505.6499999999996</v>
      </c>
      <c r="L9" s="11">
        <v>0</v>
      </c>
      <c r="M9" s="11">
        <v>0</v>
      </c>
      <c r="N9" s="11">
        <f t="shared" ref="N9:N15" si="14">SUM(B9:M9)</f>
        <v>16556.989999999998</v>
      </c>
    </row>
    <row r="10" spans="1:18" ht="24.75" customHeight="1" thickBot="1" x14ac:dyDescent="0.3">
      <c r="A10" s="4" t="s">
        <v>18</v>
      </c>
      <c r="B10" s="11">
        <v>235.95</v>
      </c>
      <c r="C10" s="11">
        <v>235.95</v>
      </c>
      <c r="D10" s="11">
        <v>235.95</v>
      </c>
      <c r="E10" s="11">
        <v>235.95</v>
      </c>
      <c r="F10" s="11">
        <v>235.95</v>
      </c>
      <c r="G10" s="11">
        <v>235.95</v>
      </c>
      <c r="H10" s="11">
        <v>235.95</v>
      </c>
      <c r="I10" s="11">
        <v>250.47</v>
      </c>
      <c r="J10" s="11">
        <v>250.47</v>
      </c>
      <c r="K10" s="11">
        <v>-1321.99</v>
      </c>
      <c r="L10" s="11">
        <v>250.47</v>
      </c>
      <c r="M10" s="11">
        <v>250.47</v>
      </c>
      <c r="N10" s="11">
        <f t="shared" si="14"/>
        <v>1331.5400000000002</v>
      </c>
    </row>
    <row r="11" spans="1:18" ht="24.75" customHeight="1" thickBot="1" x14ac:dyDescent="0.3">
      <c r="A11" s="4" t="s">
        <v>19</v>
      </c>
      <c r="B11" s="11">
        <v>7606.22</v>
      </c>
      <c r="C11" s="11">
        <v>0</v>
      </c>
      <c r="D11" s="11">
        <v>47.15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1939.48</v>
      </c>
      <c r="L11" s="11">
        <v>1768.31</v>
      </c>
      <c r="M11" s="11">
        <v>5598.03</v>
      </c>
      <c r="N11" s="11">
        <f t="shared" si="14"/>
        <v>16959.189999999999</v>
      </c>
    </row>
    <row r="12" spans="1:18" ht="24.75" hidden="1" customHeight="1" thickBot="1" x14ac:dyDescent="0.3">
      <c r="A12" s="4" t="s">
        <v>25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>
        <f>SUM(B12:M12)</f>
        <v>0</v>
      </c>
    </row>
    <row r="13" spans="1:18" ht="24.75" customHeight="1" thickBot="1" x14ac:dyDescent="0.3">
      <c r="A13" s="4" t="s">
        <v>27</v>
      </c>
      <c r="B13" s="11">
        <v>337.6</v>
      </c>
      <c r="C13" s="11">
        <v>337.6</v>
      </c>
      <c r="D13" s="11">
        <v>337.6</v>
      </c>
      <c r="E13" s="11">
        <v>337.6</v>
      </c>
      <c r="F13" s="11">
        <v>337.6</v>
      </c>
      <c r="G13" s="11">
        <v>337.6</v>
      </c>
      <c r="H13" s="11">
        <v>343.51</v>
      </c>
      <c r="I13" s="11">
        <v>343.51</v>
      </c>
      <c r="J13" s="11">
        <v>343.51</v>
      </c>
      <c r="K13" s="11">
        <v>343.51</v>
      </c>
      <c r="L13" s="11">
        <v>343.51</v>
      </c>
      <c r="M13" s="11">
        <v>343.51</v>
      </c>
      <c r="N13" s="11">
        <f t="shared" si="14"/>
        <v>4086.6600000000008</v>
      </c>
    </row>
    <row r="14" spans="1:18" ht="24.75" hidden="1" customHeight="1" thickBot="1" x14ac:dyDescent="0.3">
      <c r="A14" s="4" t="s">
        <v>28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20">
        <v>0</v>
      </c>
      <c r="L14" s="11"/>
      <c r="M14" s="11"/>
      <c r="N14" s="11">
        <f t="shared" si="14"/>
        <v>0</v>
      </c>
    </row>
    <row r="15" spans="1:18" ht="24.75" customHeight="1" thickBot="1" x14ac:dyDescent="0.3">
      <c r="A15" s="4" t="s">
        <v>15</v>
      </c>
      <c r="B15" s="11">
        <v>700</v>
      </c>
      <c r="C15" s="11">
        <v>700</v>
      </c>
      <c r="D15" s="11">
        <v>700</v>
      </c>
      <c r="E15" s="11">
        <v>700</v>
      </c>
      <c r="F15" s="11">
        <v>700</v>
      </c>
      <c r="G15" s="11">
        <v>700</v>
      </c>
      <c r="H15" s="11">
        <v>700</v>
      </c>
      <c r="I15" s="11">
        <v>700</v>
      </c>
      <c r="J15" s="11">
        <v>700</v>
      </c>
      <c r="K15" s="11">
        <v>700</v>
      </c>
      <c r="L15" s="11">
        <v>700</v>
      </c>
      <c r="M15" s="11">
        <v>700</v>
      </c>
      <c r="N15" s="11">
        <f t="shared" si="14"/>
        <v>8400</v>
      </c>
    </row>
    <row r="16" spans="1:18" ht="20.25" customHeight="1" thickBot="1" x14ac:dyDescent="0.3">
      <c r="A16" s="12" t="s">
        <v>8</v>
      </c>
      <c r="B16" s="13">
        <f>SUM(B17:B24)</f>
        <v>54267.19</v>
      </c>
      <c r="C16" s="13">
        <f t="shared" ref="C16:G16" si="15">SUM(C17:C24)</f>
        <v>52748.830000000009</v>
      </c>
      <c r="D16" s="13">
        <f t="shared" si="15"/>
        <v>49749.89</v>
      </c>
      <c r="E16" s="13">
        <f t="shared" si="15"/>
        <v>55784.17</v>
      </c>
      <c r="F16" s="13">
        <f t="shared" si="15"/>
        <v>45921.46</v>
      </c>
      <c r="G16" s="13">
        <f t="shared" si="15"/>
        <v>52507.569999999992</v>
      </c>
      <c r="H16" s="13">
        <f t="shared" ref="H16:M16" si="16">SUM(H17:H24)</f>
        <v>58931.43</v>
      </c>
      <c r="I16" s="13">
        <f t="shared" si="16"/>
        <v>49140.090000000004</v>
      </c>
      <c r="J16" s="13">
        <f t="shared" si="16"/>
        <v>92354.569999999992</v>
      </c>
      <c r="K16" s="13">
        <f t="shared" si="16"/>
        <v>54802.980000000018</v>
      </c>
      <c r="L16" s="13">
        <f t="shared" si="16"/>
        <v>60548.4</v>
      </c>
      <c r="M16" s="13">
        <f t="shared" si="16"/>
        <v>63513.109999999993</v>
      </c>
      <c r="N16" s="13">
        <f t="shared" ref="N16:N23" si="17">SUM(B16:M16)</f>
        <v>690269.69000000006</v>
      </c>
      <c r="P16" s="21"/>
    </row>
    <row r="17" spans="1:16" ht="24" customHeight="1" thickBot="1" x14ac:dyDescent="0.3">
      <c r="A17" s="4" t="s">
        <v>30</v>
      </c>
      <c r="B17" s="11">
        <f>48060.69+374.6+1059.87+389.2</f>
        <v>49884.36</v>
      </c>
      <c r="C17" s="11">
        <f>43517.69+363.49+1008.82</f>
        <v>44890</v>
      </c>
      <c r="D17" s="11">
        <f>45248.18+395.79+1142.06+500</f>
        <v>47286.03</v>
      </c>
      <c r="E17" s="11">
        <f>50276.25+394.98+1198.56+500</f>
        <v>52369.79</v>
      </c>
      <c r="F17" s="11">
        <f>42657.41+354.45+990.19+518.61</f>
        <v>44520.66</v>
      </c>
      <c r="G17" s="11">
        <f>48512.6+371.86+1053.94</f>
        <v>49938.400000000001</v>
      </c>
      <c r="H17" s="11">
        <f>50926.99+514.3+5.85+5.57+1471.14+50.88+453.29</f>
        <v>53428.02</v>
      </c>
      <c r="I17" s="11">
        <f>45794.61+364.12+1032.51+274.08</f>
        <v>47465.320000000007</v>
      </c>
      <c r="J17" s="11">
        <f>80974.67+372.89+1056.97</f>
        <v>82404.53</v>
      </c>
      <c r="K17" s="11">
        <f>45460.33+451.19+245.2+1278.87+254.83</f>
        <v>47690.420000000006</v>
      </c>
      <c r="L17" s="11">
        <f>51025.92+555.83+194.91+1916.72+381.53</f>
        <v>54074.91</v>
      </c>
      <c r="M17" s="11">
        <f>58775.24+395.25+1118.49</f>
        <v>60288.979999999996</v>
      </c>
      <c r="N17" s="11">
        <f t="shared" si="17"/>
        <v>634241.42000000004</v>
      </c>
    </row>
    <row r="18" spans="1:16" ht="26.25" customHeight="1" thickBot="1" x14ac:dyDescent="0.3">
      <c r="A18" s="4" t="s">
        <v>17</v>
      </c>
      <c r="B18" s="11">
        <v>416.37</v>
      </c>
      <c r="C18" s="11">
        <v>122.94</v>
      </c>
      <c r="D18" s="11">
        <v>196.45</v>
      </c>
      <c r="E18" s="11">
        <v>253.72</v>
      </c>
      <c r="F18" s="11">
        <v>55.54</v>
      </c>
      <c r="G18" s="11">
        <v>316.17</v>
      </c>
      <c r="H18" s="11">
        <v>2079</v>
      </c>
      <c r="I18" s="11">
        <v>130.15</v>
      </c>
      <c r="J18" s="11">
        <v>4980.79</v>
      </c>
      <c r="K18" s="11">
        <v>4677.34</v>
      </c>
      <c r="L18" s="11">
        <v>3718.01</v>
      </c>
      <c r="M18" s="11">
        <v>345.01</v>
      </c>
      <c r="N18" s="11">
        <f t="shared" si="17"/>
        <v>17291.490000000002</v>
      </c>
    </row>
    <row r="19" spans="1:16" ht="26.25" customHeight="1" thickBot="1" x14ac:dyDescent="0.3">
      <c r="A19" s="4" t="s">
        <v>18</v>
      </c>
      <c r="B19" s="11">
        <v>296.08</v>
      </c>
      <c r="C19" s="11">
        <v>211.3</v>
      </c>
      <c r="D19" s="11">
        <v>238.18</v>
      </c>
      <c r="E19" s="11">
        <v>307.02</v>
      </c>
      <c r="F19" s="11">
        <v>215.56</v>
      </c>
      <c r="G19" s="11">
        <v>300.99</v>
      </c>
      <c r="H19" s="11">
        <v>401.31</v>
      </c>
      <c r="I19" s="11">
        <v>232.61</v>
      </c>
      <c r="J19" s="11">
        <v>510.99</v>
      </c>
      <c r="K19" s="11">
        <v>323.61</v>
      </c>
      <c r="L19" s="11">
        <v>7.34</v>
      </c>
      <c r="M19" s="11">
        <v>15.5</v>
      </c>
      <c r="N19" s="11">
        <f t="shared" si="17"/>
        <v>3060.4900000000002</v>
      </c>
    </row>
    <row r="20" spans="1:16" ht="26.25" customHeight="1" thickBot="1" x14ac:dyDescent="0.3">
      <c r="A20" s="4" t="s">
        <v>19</v>
      </c>
      <c r="B20" s="11">
        <v>2192.7800000000002</v>
      </c>
      <c r="C20" s="11">
        <v>6182.55</v>
      </c>
      <c r="D20" s="11">
        <v>673.66</v>
      </c>
      <c r="E20" s="11">
        <v>524.73</v>
      </c>
      <c r="F20" s="11">
        <v>156.38</v>
      </c>
      <c r="G20" s="11">
        <v>507.52</v>
      </c>
      <c r="H20" s="11">
        <v>658.44</v>
      </c>
      <c r="I20" s="11">
        <v>100.45</v>
      </c>
      <c r="J20" s="11">
        <v>1040.98</v>
      </c>
      <c r="K20" s="11">
        <v>669.15</v>
      </c>
      <c r="L20" s="11">
        <v>1563.42</v>
      </c>
      <c r="M20" s="11">
        <v>1607.09</v>
      </c>
      <c r="N20" s="11">
        <f t="shared" si="17"/>
        <v>15877.15</v>
      </c>
    </row>
    <row r="21" spans="1:16" ht="26.25" hidden="1" customHeight="1" thickBot="1" x14ac:dyDescent="0.3">
      <c r="A21" s="4" t="s">
        <v>25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>
        <f t="shared" si="17"/>
        <v>0</v>
      </c>
    </row>
    <row r="22" spans="1:16" ht="26.25" customHeight="1" thickBot="1" x14ac:dyDescent="0.3">
      <c r="A22" s="4" t="s">
        <v>27</v>
      </c>
      <c r="B22" s="11">
        <v>327.60000000000002</v>
      </c>
      <c r="C22" s="11">
        <v>292.04000000000002</v>
      </c>
      <c r="D22" s="11">
        <v>305.57</v>
      </c>
      <c r="E22" s="11">
        <v>340.67</v>
      </c>
      <c r="F22" s="11">
        <v>273.32</v>
      </c>
      <c r="G22" s="11">
        <v>344.49</v>
      </c>
      <c r="H22" s="11">
        <v>357.16</v>
      </c>
      <c r="I22" s="11">
        <v>311.56</v>
      </c>
      <c r="J22" s="11">
        <v>441.23</v>
      </c>
      <c r="K22" s="11">
        <v>363.23</v>
      </c>
      <c r="L22" s="11">
        <v>284.72000000000003</v>
      </c>
      <c r="M22" s="11">
        <v>313.38</v>
      </c>
      <c r="N22" s="11">
        <f t="shared" si="17"/>
        <v>3954.9700000000003</v>
      </c>
    </row>
    <row r="23" spans="1:16" ht="26.25" customHeight="1" thickBot="1" x14ac:dyDescent="0.3">
      <c r="A23" s="4" t="s">
        <v>28</v>
      </c>
      <c r="B23" s="11">
        <v>450</v>
      </c>
      <c r="C23" s="11">
        <v>350</v>
      </c>
      <c r="D23" s="11">
        <v>350</v>
      </c>
      <c r="E23" s="11">
        <v>1288.24</v>
      </c>
      <c r="F23" s="11">
        <v>0</v>
      </c>
      <c r="G23" s="11">
        <v>400</v>
      </c>
      <c r="H23" s="11">
        <v>1307.5</v>
      </c>
      <c r="I23" s="11">
        <v>200</v>
      </c>
      <c r="J23" s="11">
        <v>2276.0500000000002</v>
      </c>
      <c r="K23" s="11">
        <v>379.23</v>
      </c>
      <c r="L23" s="11">
        <v>200</v>
      </c>
      <c r="M23" s="11">
        <v>243.15</v>
      </c>
      <c r="N23" s="11">
        <f t="shared" si="17"/>
        <v>7444.17</v>
      </c>
    </row>
    <row r="24" spans="1:16" ht="26.25" customHeight="1" thickBot="1" x14ac:dyDescent="0.3">
      <c r="A24" s="4" t="s">
        <v>15</v>
      </c>
      <c r="B24" s="14">
        <v>700</v>
      </c>
      <c r="C24" s="14">
        <v>700</v>
      </c>
      <c r="D24" s="14">
        <v>700</v>
      </c>
      <c r="E24" s="14">
        <v>700</v>
      </c>
      <c r="F24" s="14">
        <v>700</v>
      </c>
      <c r="G24" s="14">
        <v>700</v>
      </c>
      <c r="H24" s="14">
        <v>700</v>
      </c>
      <c r="I24" s="14">
        <v>700</v>
      </c>
      <c r="J24" s="14">
        <v>700</v>
      </c>
      <c r="K24" s="14">
        <v>700</v>
      </c>
      <c r="L24" s="14">
        <v>700</v>
      </c>
      <c r="M24" s="14">
        <v>700</v>
      </c>
      <c r="N24" s="11">
        <f>SUM(B24:J24)</f>
        <v>6300</v>
      </c>
      <c r="O24" s="3"/>
      <c r="P24" s="21"/>
    </row>
    <row r="25" spans="1:16" ht="21.75" customHeight="1" thickBot="1" x14ac:dyDescent="0.3">
      <c r="A25" s="15" t="s">
        <v>24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6" ht="19.5" customHeight="1" thickBot="1" x14ac:dyDescent="0.3">
      <c r="A26" s="4" t="s">
        <v>1</v>
      </c>
      <c r="B26" s="11">
        <f t="shared" ref="B26:M26" si="18">3530.2*0.55</f>
        <v>1941.6100000000001</v>
      </c>
      <c r="C26" s="11">
        <f t="shared" si="18"/>
        <v>1941.6100000000001</v>
      </c>
      <c r="D26" s="11">
        <f t="shared" si="18"/>
        <v>1941.6100000000001</v>
      </c>
      <c r="E26" s="11">
        <f t="shared" si="18"/>
        <v>1941.6100000000001</v>
      </c>
      <c r="F26" s="11">
        <f t="shared" si="18"/>
        <v>1941.6100000000001</v>
      </c>
      <c r="G26" s="11">
        <f t="shared" si="18"/>
        <v>1941.6100000000001</v>
      </c>
      <c r="H26" s="11">
        <f t="shared" si="18"/>
        <v>1941.6100000000001</v>
      </c>
      <c r="I26" s="11">
        <f t="shared" si="18"/>
        <v>1941.6100000000001</v>
      </c>
      <c r="J26" s="11">
        <f t="shared" si="18"/>
        <v>1941.6100000000001</v>
      </c>
      <c r="K26" s="11">
        <f t="shared" si="18"/>
        <v>1941.6100000000001</v>
      </c>
      <c r="L26" s="11">
        <f t="shared" si="18"/>
        <v>1941.6100000000001</v>
      </c>
      <c r="M26" s="11">
        <f t="shared" si="18"/>
        <v>1941.6100000000001</v>
      </c>
      <c r="N26" s="11">
        <f>SUM(B26:M26)</f>
        <v>23299.320000000003</v>
      </c>
    </row>
    <row r="27" spans="1:16" ht="22.5" customHeight="1" thickBot="1" x14ac:dyDescent="0.3">
      <c r="A27" s="4" t="s">
        <v>2</v>
      </c>
      <c r="B27" s="11">
        <f t="shared" ref="B27:M27" si="19">3530.2*0.17</f>
        <v>600.13400000000001</v>
      </c>
      <c r="C27" s="11">
        <f t="shared" si="19"/>
        <v>600.13400000000001</v>
      </c>
      <c r="D27" s="11">
        <f t="shared" si="19"/>
        <v>600.13400000000001</v>
      </c>
      <c r="E27" s="11">
        <f t="shared" si="19"/>
        <v>600.13400000000001</v>
      </c>
      <c r="F27" s="11">
        <f t="shared" si="19"/>
        <v>600.13400000000001</v>
      </c>
      <c r="G27" s="11">
        <f t="shared" si="19"/>
        <v>600.13400000000001</v>
      </c>
      <c r="H27" s="11">
        <f t="shared" si="19"/>
        <v>600.13400000000001</v>
      </c>
      <c r="I27" s="11">
        <f t="shared" si="19"/>
        <v>600.13400000000001</v>
      </c>
      <c r="J27" s="11">
        <f t="shared" si="19"/>
        <v>600.13400000000001</v>
      </c>
      <c r="K27" s="11">
        <f t="shared" si="19"/>
        <v>600.13400000000001</v>
      </c>
      <c r="L27" s="11">
        <f t="shared" si="19"/>
        <v>600.13400000000001</v>
      </c>
      <c r="M27" s="11">
        <f t="shared" si="19"/>
        <v>600.13400000000001</v>
      </c>
      <c r="N27" s="11">
        <f t="shared" ref="N27:N39" si="20">SUM(B27:M27)</f>
        <v>7201.6080000000002</v>
      </c>
    </row>
    <row r="28" spans="1:16" ht="21" customHeight="1" thickBot="1" x14ac:dyDescent="0.3">
      <c r="A28" s="4" t="s">
        <v>3</v>
      </c>
      <c r="B28" s="11">
        <f>59932.51*2.3%</f>
        <v>1378.4477300000001</v>
      </c>
      <c r="C28" s="11">
        <f>52326.29*2.3%</f>
        <v>1203.50467</v>
      </c>
      <c r="D28" s="11">
        <f>52373.44*2.3%</f>
        <v>1204.5891200000001</v>
      </c>
      <c r="E28" s="11">
        <f>52326.29*2.3%</f>
        <v>1203.50467</v>
      </c>
      <c r="F28" s="11">
        <f>52326.29*2.3%</f>
        <v>1203.50467</v>
      </c>
      <c r="G28" s="11">
        <f>54455.42*2.3%</f>
        <v>1252.4746599999999</v>
      </c>
      <c r="H28" s="11">
        <f>52332.2*2.3%</f>
        <v>1203.6405999999999</v>
      </c>
      <c r="I28" s="11">
        <f>57241.23*2.3%</f>
        <v>1316.54829</v>
      </c>
      <c r="J28" s="11">
        <f>57374.42*2.3%</f>
        <v>1319.61166</v>
      </c>
      <c r="K28" s="11">
        <f>69010.27*2.3%</f>
        <v>1587.23621</v>
      </c>
      <c r="L28" s="11">
        <f>65905.91*2.3%</f>
        <v>1515.83593</v>
      </c>
      <c r="M28" s="11">
        <f>69735.63*2.3%</f>
        <v>1603.91949</v>
      </c>
      <c r="N28" s="11">
        <f t="shared" si="20"/>
        <v>15992.817700000001</v>
      </c>
    </row>
    <row r="29" spans="1:16" ht="23.25" customHeight="1" thickBot="1" x14ac:dyDescent="0.3">
      <c r="A29" s="4" t="s">
        <v>4</v>
      </c>
      <c r="B29" s="11">
        <f>53567.19*3%</f>
        <v>1607.0156999999999</v>
      </c>
      <c r="C29" s="11">
        <f>52048.83*3%</f>
        <v>1561.4648999999999</v>
      </c>
      <c r="D29" s="11">
        <f>49049.89*3%</f>
        <v>1471.4966999999999</v>
      </c>
      <c r="E29" s="11">
        <f>55084.17*3%</f>
        <v>1652.5250999999998</v>
      </c>
      <c r="F29" s="11">
        <f>45221.46*3%</f>
        <v>1356.6437999999998</v>
      </c>
      <c r="G29" s="11">
        <f>51807.57*3%</f>
        <v>1554.2270999999998</v>
      </c>
      <c r="H29" s="11">
        <f>58231.43*3%</f>
        <v>1746.9429</v>
      </c>
      <c r="I29" s="11">
        <f>48440.09*3%</f>
        <v>1453.2026999999998</v>
      </c>
      <c r="J29" s="11">
        <f>91654.57*3%</f>
        <v>2749.6370999999999</v>
      </c>
      <c r="K29" s="11">
        <f>54102.98*3%</f>
        <v>1623.0894000000001</v>
      </c>
      <c r="L29" s="11">
        <f>59848.4*3%</f>
        <v>1795.452</v>
      </c>
      <c r="M29" s="11">
        <f>62813.11*3%</f>
        <v>1884.3933</v>
      </c>
      <c r="N29" s="11">
        <f t="shared" si="20"/>
        <v>20456.090700000001</v>
      </c>
    </row>
    <row r="30" spans="1:16" ht="23.25" customHeight="1" thickBot="1" x14ac:dyDescent="0.3">
      <c r="A30" s="4" t="s">
        <v>9</v>
      </c>
      <c r="B30" s="11">
        <v>26123.48</v>
      </c>
      <c r="C30" s="11">
        <v>26123.48</v>
      </c>
      <c r="D30" s="11">
        <v>26123.48</v>
      </c>
      <c r="E30" s="11">
        <v>26123.48</v>
      </c>
      <c r="F30" s="11">
        <v>26123.48</v>
      </c>
      <c r="G30" s="11">
        <v>26123.48</v>
      </c>
      <c r="H30" s="11">
        <v>26123.48</v>
      </c>
      <c r="I30" s="11">
        <v>26123.48</v>
      </c>
      <c r="J30" s="11">
        <v>26123.48</v>
      </c>
      <c r="K30" s="11">
        <f>3530.2*8.5</f>
        <v>30006.699999999997</v>
      </c>
      <c r="L30" s="11">
        <f t="shared" ref="L30:M30" si="21">3530.2*8.5</f>
        <v>30006.699999999997</v>
      </c>
      <c r="M30" s="11">
        <f t="shared" si="21"/>
        <v>30006.699999999997</v>
      </c>
      <c r="N30" s="11">
        <f t="shared" si="20"/>
        <v>325131.42000000004</v>
      </c>
    </row>
    <row r="31" spans="1:16" ht="26.25" customHeight="1" thickBot="1" x14ac:dyDescent="0.3">
      <c r="A31" s="4" t="s">
        <v>20</v>
      </c>
      <c r="B31" s="11">
        <v>0</v>
      </c>
      <c r="C31" s="11">
        <v>0</v>
      </c>
      <c r="D31" s="11">
        <v>0</v>
      </c>
      <c r="E31" s="11">
        <v>0</v>
      </c>
      <c r="F31" s="11">
        <f>1827.12+301.93</f>
        <v>2129.0499999999997</v>
      </c>
      <c r="G31" s="11">
        <v>0</v>
      </c>
      <c r="H31" s="11">
        <f>4563.1+331.43</f>
        <v>4894.5300000000007</v>
      </c>
      <c r="I31" s="11">
        <f>4412.18+615.5</f>
        <v>5027.68</v>
      </c>
      <c r="J31" s="11">
        <f>3954.2+551.5</f>
        <v>4505.7</v>
      </c>
      <c r="K31" s="11">
        <v>0</v>
      </c>
      <c r="L31" s="11">
        <v>0</v>
      </c>
      <c r="M31" s="11">
        <v>0</v>
      </c>
      <c r="N31" s="11">
        <f t="shared" si="20"/>
        <v>16556.96</v>
      </c>
    </row>
    <row r="32" spans="1:16" ht="26.25" customHeight="1" thickBot="1" x14ac:dyDescent="0.3">
      <c r="A32" s="4" t="s">
        <v>21</v>
      </c>
      <c r="B32" s="11">
        <v>236.03</v>
      </c>
      <c r="C32" s="11">
        <v>236.03</v>
      </c>
      <c r="D32" s="11">
        <v>236.03</v>
      </c>
      <c r="E32" s="11">
        <v>236.03</v>
      </c>
      <c r="F32" s="11">
        <v>236.03</v>
      </c>
      <c r="G32" s="11">
        <v>236.03</v>
      </c>
      <c r="H32" s="11">
        <v>250.55</v>
      </c>
      <c r="I32" s="11">
        <v>250.55</v>
      </c>
      <c r="J32" s="11">
        <v>250.55</v>
      </c>
      <c r="K32" s="11">
        <v>250.55</v>
      </c>
      <c r="L32" s="11">
        <v>250.55</v>
      </c>
      <c r="M32" s="11">
        <v>250.55</v>
      </c>
      <c r="N32" s="11">
        <f t="shared" si="20"/>
        <v>2919.4800000000005</v>
      </c>
    </row>
    <row r="33" spans="1:14" ht="26.25" customHeight="1" thickBot="1" x14ac:dyDescent="0.3">
      <c r="A33" s="4" t="s">
        <v>22</v>
      </c>
      <c r="B33" s="11">
        <v>0</v>
      </c>
      <c r="C33" s="11">
        <v>47.19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1939.5</v>
      </c>
      <c r="K33" s="11">
        <v>1768.5</v>
      </c>
      <c r="L33" s="11">
        <v>5598</v>
      </c>
      <c r="M33" s="11">
        <v>0</v>
      </c>
      <c r="N33" s="11">
        <f t="shared" si="20"/>
        <v>9353.19</v>
      </c>
    </row>
    <row r="34" spans="1:14" ht="26.25" customHeight="1" thickBot="1" x14ac:dyDescent="0.3">
      <c r="A34" s="4" t="s">
        <v>27</v>
      </c>
      <c r="B34" s="11">
        <v>337.49</v>
      </c>
      <c r="C34" s="11">
        <v>337.49</v>
      </c>
      <c r="D34" s="11">
        <v>337.49</v>
      </c>
      <c r="E34" s="11">
        <v>337.49</v>
      </c>
      <c r="F34" s="11">
        <v>337.49</v>
      </c>
      <c r="G34" s="11">
        <v>337.49</v>
      </c>
      <c r="H34" s="11">
        <v>343.54</v>
      </c>
      <c r="I34" s="11">
        <v>343.54</v>
      </c>
      <c r="J34" s="11">
        <v>343.54</v>
      </c>
      <c r="K34" s="11">
        <v>343.54</v>
      </c>
      <c r="L34" s="11">
        <v>343.54</v>
      </c>
      <c r="M34" s="11">
        <v>343.54</v>
      </c>
      <c r="N34" s="11">
        <f t="shared" si="20"/>
        <v>4086.18</v>
      </c>
    </row>
    <row r="35" spans="1:14" ht="22.5" customHeight="1" thickBot="1" x14ac:dyDescent="0.3">
      <c r="A35" s="4" t="s">
        <v>6</v>
      </c>
      <c r="B35" s="11">
        <f>3530.2*2.13</f>
        <v>7519.3259999999991</v>
      </c>
      <c r="C35" s="11">
        <f t="shared" ref="C35:J35" si="22">3530.2*2.13</f>
        <v>7519.3259999999991</v>
      </c>
      <c r="D35" s="11">
        <f t="shared" si="22"/>
        <v>7519.3259999999991</v>
      </c>
      <c r="E35" s="11">
        <f t="shared" si="22"/>
        <v>7519.3259999999991</v>
      </c>
      <c r="F35" s="11">
        <f t="shared" si="22"/>
        <v>7519.3259999999991</v>
      </c>
      <c r="G35" s="11">
        <f t="shared" si="22"/>
        <v>7519.3259999999991</v>
      </c>
      <c r="H35" s="11">
        <f t="shared" si="22"/>
        <v>7519.3259999999991</v>
      </c>
      <c r="I35" s="11">
        <f t="shared" si="22"/>
        <v>7519.3259999999991</v>
      </c>
      <c r="J35" s="11">
        <f t="shared" si="22"/>
        <v>7519.3259999999991</v>
      </c>
      <c r="K35" s="11">
        <f>3530.2*2.63</f>
        <v>9284.4259999999995</v>
      </c>
      <c r="L35" s="11">
        <f t="shared" ref="L35:M35" si="23">3530.2*2.63</f>
        <v>9284.4259999999995</v>
      </c>
      <c r="M35" s="11">
        <f t="shared" si="23"/>
        <v>9284.4259999999995</v>
      </c>
      <c r="N35" s="11">
        <f t="shared" si="20"/>
        <v>95527.212</v>
      </c>
    </row>
    <row r="36" spans="1:14" ht="21.75" hidden="1" customHeight="1" thickBot="1" x14ac:dyDescent="0.3">
      <c r="A36" s="4" t="s">
        <v>25</v>
      </c>
      <c r="B36" s="11">
        <v>0</v>
      </c>
      <c r="C36" s="11">
        <v>0</v>
      </c>
      <c r="D36" s="11">
        <v>0</v>
      </c>
      <c r="E36" s="11"/>
      <c r="F36" s="11"/>
      <c r="G36" s="11"/>
      <c r="H36" s="11"/>
      <c r="I36" s="11"/>
      <c r="J36" s="11"/>
      <c r="K36" s="11"/>
      <c r="L36" s="11"/>
      <c r="M36" s="11"/>
      <c r="N36" s="11">
        <f t="shared" si="20"/>
        <v>0</v>
      </c>
    </row>
    <row r="37" spans="1:14" ht="24.75" customHeight="1" thickBot="1" x14ac:dyDescent="0.3">
      <c r="A37" s="4" t="s">
        <v>26</v>
      </c>
      <c r="B37" s="11">
        <f>1140</f>
        <v>1140</v>
      </c>
      <c r="C37" s="11">
        <v>1140</v>
      </c>
      <c r="D37" s="11">
        <v>0</v>
      </c>
      <c r="E37" s="11">
        <v>1140</v>
      </c>
      <c r="F37" s="11">
        <v>1140</v>
      </c>
      <c r="G37" s="11">
        <v>1140</v>
      </c>
      <c r="H37" s="11">
        <f>1140</f>
        <v>1140</v>
      </c>
      <c r="I37" s="11">
        <f>1140</f>
        <v>1140</v>
      </c>
      <c r="J37" s="11">
        <f>1140</f>
        <v>1140</v>
      </c>
      <c r="K37" s="11">
        <f>1140</f>
        <v>1140</v>
      </c>
      <c r="L37" s="11">
        <f>1140</f>
        <v>1140</v>
      </c>
      <c r="M37" s="11">
        <f>1140</f>
        <v>1140</v>
      </c>
      <c r="N37" s="11">
        <f t="shared" si="20"/>
        <v>12540</v>
      </c>
    </row>
    <row r="38" spans="1:14" ht="24.75" customHeight="1" thickBot="1" x14ac:dyDescent="0.3">
      <c r="A38" s="4" t="s">
        <v>14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15205.32</v>
      </c>
      <c r="J38" s="11">
        <v>0</v>
      </c>
      <c r="K38" s="11">
        <v>0</v>
      </c>
      <c r="L38" s="11">
        <v>0</v>
      </c>
      <c r="M38" s="11">
        <v>0</v>
      </c>
      <c r="N38" s="11">
        <f t="shared" si="20"/>
        <v>15205.32</v>
      </c>
    </row>
    <row r="39" spans="1:14" ht="24" customHeight="1" thickBot="1" x14ac:dyDescent="0.3">
      <c r="A39" s="4" t="s">
        <v>10</v>
      </c>
      <c r="B39" s="11">
        <f>431.2+65</f>
        <v>496.2</v>
      </c>
      <c r="C39" s="11">
        <f>797.4+689.1</f>
        <v>1486.5</v>
      </c>
      <c r="D39" s="11">
        <f>11111</f>
        <v>11111</v>
      </c>
      <c r="E39" s="11">
        <f>950.3+1394.3+2270</f>
        <v>4614.6000000000004</v>
      </c>
      <c r="F39" s="11">
        <v>0</v>
      </c>
      <c r="G39" s="11">
        <v>0</v>
      </c>
      <c r="H39" s="11">
        <f>797.4</f>
        <v>797.4</v>
      </c>
      <c r="I39" s="11">
        <f>1363.6</f>
        <v>1363.6</v>
      </c>
      <c r="J39" s="11">
        <v>0</v>
      </c>
      <c r="K39" s="11">
        <f>2434.6+1813.6</f>
        <v>4248.2</v>
      </c>
      <c r="L39" s="11">
        <f>1096.4+1727</f>
        <v>2823.4</v>
      </c>
      <c r="M39" s="11">
        <f>12695.89</f>
        <v>12695.89</v>
      </c>
      <c r="N39" s="11">
        <f t="shared" si="20"/>
        <v>39636.790000000008</v>
      </c>
    </row>
    <row r="40" spans="1:14" ht="22.5" customHeight="1" thickBot="1" x14ac:dyDescent="0.3">
      <c r="A40" s="9" t="s">
        <v>23</v>
      </c>
      <c r="B40" s="10">
        <f t="shared" ref="B40:M40" si="24">SUM(B26:B39)</f>
        <v>41379.733429999993</v>
      </c>
      <c r="C40" s="10">
        <f t="shared" si="24"/>
        <v>42196.729569999996</v>
      </c>
      <c r="D40" s="10">
        <f t="shared" si="24"/>
        <v>50545.15582</v>
      </c>
      <c r="E40" s="10">
        <f t="shared" si="24"/>
        <v>45368.699769999999</v>
      </c>
      <c r="F40" s="10">
        <f t="shared" si="24"/>
        <v>42587.268469999995</v>
      </c>
      <c r="G40" s="10">
        <f t="shared" si="24"/>
        <v>40704.771759999996</v>
      </c>
      <c r="H40" s="10">
        <f t="shared" si="24"/>
        <v>46561.153500000008</v>
      </c>
      <c r="I40" s="10">
        <f t="shared" si="24"/>
        <v>62284.990989999998</v>
      </c>
      <c r="J40" s="10">
        <f t="shared" si="24"/>
        <v>48433.088760000006</v>
      </c>
      <c r="K40" s="10">
        <f t="shared" si="24"/>
        <v>52793.985609999996</v>
      </c>
      <c r="L40" s="10">
        <f t="shared" si="24"/>
        <v>55299.647929999999</v>
      </c>
      <c r="M40" s="10">
        <f t="shared" si="24"/>
        <v>59751.162790000002</v>
      </c>
      <c r="N40" s="10">
        <f>SUM(B40:M40)</f>
        <v>587906.38839999994</v>
      </c>
    </row>
    <row r="41" spans="1:14" ht="23.25" customHeight="1" thickBot="1" x14ac:dyDescent="0.3">
      <c r="A41" s="4" t="s">
        <v>5</v>
      </c>
      <c r="B41" s="18">
        <f t="shared" ref="B41:N41" si="25">B16-B40</f>
        <v>12887.456570000009</v>
      </c>
      <c r="C41" s="18">
        <f t="shared" si="25"/>
        <v>10552.100430000013</v>
      </c>
      <c r="D41" s="18">
        <f t="shared" si="25"/>
        <v>-795.26582000000053</v>
      </c>
      <c r="E41" s="18">
        <f t="shared" si="25"/>
        <v>10415.470229999999</v>
      </c>
      <c r="F41" s="18">
        <f t="shared" si="25"/>
        <v>3334.1915300000037</v>
      </c>
      <c r="G41" s="18">
        <f t="shared" si="25"/>
        <v>11802.798239999996</v>
      </c>
      <c r="H41" s="18">
        <f t="shared" si="25"/>
        <v>12370.276499999993</v>
      </c>
      <c r="I41" s="18">
        <f t="shared" si="25"/>
        <v>-13144.900989999995</v>
      </c>
      <c r="J41" s="18">
        <f t="shared" si="25"/>
        <v>43921.481239999986</v>
      </c>
      <c r="K41" s="18">
        <f t="shared" si="25"/>
        <v>2008.9943900000217</v>
      </c>
      <c r="L41" s="18">
        <f t="shared" si="25"/>
        <v>5248.7520700000023</v>
      </c>
      <c r="M41" s="18">
        <f t="shared" si="25"/>
        <v>3761.9472099999912</v>
      </c>
      <c r="N41" s="11">
        <f t="shared" si="25"/>
        <v>102363.30160000012</v>
      </c>
    </row>
    <row r="42" spans="1:14" ht="23.25" customHeight="1" thickBot="1" x14ac:dyDescent="0.3">
      <c r="A42" s="4" t="s">
        <v>7</v>
      </c>
      <c r="B42" s="14">
        <f t="shared" ref="B42:N42" si="26">B5+B41</f>
        <v>-513274.10343000002</v>
      </c>
      <c r="C42" s="14">
        <f t="shared" si="26"/>
        <v>-502722.00300000003</v>
      </c>
      <c r="D42" s="14">
        <f t="shared" si="26"/>
        <v>-503517.26882</v>
      </c>
      <c r="E42" s="14">
        <f t="shared" si="26"/>
        <v>-493101.79859000002</v>
      </c>
      <c r="F42" s="14">
        <f t="shared" si="26"/>
        <v>-489767.60706000001</v>
      </c>
      <c r="G42" s="14">
        <f t="shared" si="26"/>
        <v>-477964.80882000003</v>
      </c>
      <c r="H42" s="14">
        <f t="shared" si="26"/>
        <v>-465594.53232000006</v>
      </c>
      <c r="I42" s="14">
        <f t="shared" si="26"/>
        <v>-478739.43331000005</v>
      </c>
      <c r="J42" s="14">
        <f t="shared" si="26"/>
        <v>-434817.95207000006</v>
      </c>
      <c r="K42" s="14">
        <f t="shared" si="26"/>
        <v>-432808.95768000005</v>
      </c>
      <c r="L42" s="14">
        <f t="shared" si="26"/>
        <v>-427560.20561000006</v>
      </c>
      <c r="M42" s="14">
        <f t="shared" si="26"/>
        <v>-423798.25840000005</v>
      </c>
      <c r="N42" s="14">
        <f t="shared" si="26"/>
        <v>-423798.25839999993</v>
      </c>
    </row>
    <row r="43" spans="1:14" ht="27" customHeight="1" thickBot="1" x14ac:dyDescent="0.3">
      <c r="A43" s="15" t="s">
        <v>11</v>
      </c>
      <c r="B43" s="19">
        <f t="shared" ref="B43:N43" si="27">B6+B16-B7</f>
        <v>-273507.72000000003</v>
      </c>
      <c r="C43" s="19">
        <f t="shared" si="27"/>
        <v>-273785.18</v>
      </c>
      <c r="D43" s="19">
        <f t="shared" si="27"/>
        <v>-277108.73</v>
      </c>
      <c r="E43" s="19">
        <f t="shared" si="27"/>
        <v>-274350.84999999998</v>
      </c>
      <c r="F43" s="19">
        <f t="shared" si="27"/>
        <v>-281455.68</v>
      </c>
      <c r="G43" s="19">
        <f t="shared" si="27"/>
        <v>-284103.52999999997</v>
      </c>
      <c r="H43" s="19">
        <f t="shared" si="27"/>
        <v>-278204.3</v>
      </c>
      <c r="I43" s="19">
        <f t="shared" si="27"/>
        <v>-287005.44</v>
      </c>
      <c r="J43" s="19">
        <f t="shared" si="27"/>
        <v>-252725.28999999998</v>
      </c>
      <c r="K43" s="19">
        <f t="shared" si="27"/>
        <v>-267632.57999999996</v>
      </c>
      <c r="L43" s="19">
        <f t="shared" si="27"/>
        <v>-273690.08999999997</v>
      </c>
      <c r="M43" s="19">
        <f t="shared" si="27"/>
        <v>-280612.61</v>
      </c>
      <c r="N43" s="19">
        <f t="shared" si="27"/>
        <v>-280612.60999999987</v>
      </c>
    </row>
  </sheetData>
  <mergeCells count="1">
    <mergeCell ref="A1:N1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2022-03-14T07:14:08Z</cp:lastPrinted>
  <dcterms:created xsi:type="dcterms:W3CDTF">2011-06-06T03:25:48Z</dcterms:created>
  <dcterms:modified xsi:type="dcterms:W3CDTF">2022-03-14T07:19:32Z</dcterms:modified>
</cp:coreProperties>
</file>