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K34" i="1" l="1"/>
  <c r="L36" i="1" l="1"/>
  <c r="M27" i="1" l="1"/>
  <c r="M16" i="1"/>
  <c r="M26" i="1"/>
  <c r="M8" i="1"/>
  <c r="L27" i="1" l="1"/>
  <c r="L16" i="1"/>
  <c r="L26" i="1"/>
  <c r="L8" i="1"/>
  <c r="K36" i="1" l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I33" i="1" l="1"/>
  <c r="J33" i="1"/>
  <c r="H33" i="1"/>
  <c r="J36" i="1" l="1"/>
  <c r="I36" i="1" l="1"/>
  <c r="J29" i="1" l="1"/>
  <c r="J34" i="1" l="1"/>
  <c r="H36" i="1" l="1"/>
  <c r="I34" i="1" l="1"/>
  <c r="H34" i="1" l="1"/>
  <c r="J27" i="1" l="1"/>
  <c r="J16" i="1"/>
  <c r="J26" i="1"/>
  <c r="J8" i="1"/>
  <c r="J28" i="1" l="1"/>
  <c r="I27" i="1" l="1"/>
  <c r="I16" i="1"/>
  <c r="I26" i="1"/>
  <c r="I8" i="1"/>
  <c r="H27" i="1" l="1"/>
  <c r="H26" i="1"/>
  <c r="H8" i="1"/>
  <c r="I28" i="1" l="1"/>
  <c r="H28" i="1"/>
  <c r="I25" i="1" l="1"/>
  <c r="J25" i="1"/>
  <c r="I24" i="1"/>
  <c r="J24" i="1"/>
  <c r="H25" i="1"/>
  <c r="H24" i="1"/>
  <c r="B15" i="1" l="1"/>
  <c r="E37" i="1" l="1"/>
  <c r="N34" i="1" l="1"/>
  <c r="D37" i="1" l="1"/>
  <c r="N33" i="1" l="1"/>
  <c r="N28" i="1"/>
  <c r="N29" i="1" l="1"/>
  <c r="N6" i="1" l="1"/>
  <c r="N5" i="1"/>
  <c r="L15" i="1" l="1"/>
  <c r="N24" i="1"/>
  <c r="N25" i="1"/>
  <c r="N30" i="1"/>
  <c r="N31" i="1"/>
  <c r="N32" i="1"/>
  <c r="N22" i="1"/>
  <c r="K15" i="1"/>
  <c r="M15" i="1"/>
  <c r="N14" i="1"/>
  <c r="K7" i="1"/>
  <c r="L7" i="1"/>
  <c r="M7" i="1"/>
  <c r="N12" i="1"/>
  <c r="N13" i="1"/>
  <c r="M37" i="1" l="1"/>
  <c r="M38" i="1" s="1"/>
  <c r="K37" i="1"/>
  <c r="K38" i="1" s="1"/>
  <c r="L37" i="1"/>
  <c r="L38" i="1" s="1"/>
  <c r="H15" i="1" l="1"/>
  <c r="I15" i="1"/>
  <c r="J15" i="1"/>
  <c r="H7" i="1"/>
  <c r="I7" i="1"/>
  <c r="J7" i="1"/>
  <c r="F15" i="1"/>
  <c r="F7" i="1"/>
  <c r="N21" i="1"/>
  <c r="N19" i="1"/>
  <c r="N18" i="1"/>
  <c r="N11" i="1"/>
  <c r="H37" i="1" l="1"/>
  <c r="N8" i="1"/>
  <c r="N9" i="1"/>
  <c r="N26" i="1"/>
  <c r="N20" i="1"/>
  <c r="N17" i="1"/>
  <c r="N10" i="1"/>
  <c r="N16" i="1"/>
  <c r="N27" i="1"/>
  <c r="E7" i="1"/>
  <c r="E15" i="1"/>
  <c r="E38" i="1" s="1"/>
  <c r="G7" i="1"/>
  <c r="G15" i="1"/>
  <c r="J37" i="1"/>
  <c r="J38" i="1" s="1"/>
  <c r="I37" i="1"/>
  <c r="I38" i="1" s="1"/>
  <c r="F37" i="1"/>
  <c r="F38" i="1" s="1"/>
  <c r="G37" i="1" l="1"/>
  <c r="G38" i="1" s="1"/>
  <c r="H38" i="1"/>
  <c r="D15" i="1"/>
  <c r="D7" i="1"/>
  <c r="C15" i="1"/>
  <c r="C7" i="1"/>
  <c r="B7" i="1"/>
  <c r="N35" i="1" l="1"/>
  <c r="D38" i="1"/>
  <c r="C37" i="1"/>
  <c r="C38" i="1" s="1"/>
  <c r="N7" i="1"/>
  <c r="N15" i="1"/>
  <c r="B40" i="1"/>
  <c r="N40" i="1" l="1"/>
  <c r="C6" i="1"/>
  <c r="C40" i="1" s="1"/>
  <c r="D6" i="1" s="1"/>
  <c r="D40" i="1" s="1"/>
  <c r="E6" i="1" s="1"/>
  <c r="B37" i="1"/>
  <c r="N37" i="1" l="1"/>
  <c r="N38" i="1" s="1"/>
  <c r="N39" i="1" s="1"/>
  <c r="N36" i="1"/>
  <c r="B38" i="1"/>
  <c r="B39" i="1" s="1"/>
  <c r="C5" i="1" l="1"/>
  <c r="C39" i="1" s="1"/>
  <c r="D5" i="1" s="1"/>
  <c r="D39" i="1" l="1"/>
  <c r="E40" i="1" l="1"/>
  <c r="F6" i="1" s="1"/>
  <c r="F40" i="1" s="1"/>
  <c r="G6" i="1" s="1"/>
  <c r="G40" i="1" s="1"/>
  <c r="H6" i="1" s="1"/>
  <c r="H40" i="1" s="1"/>
  <c r="I6" i="1" s="1"/>
  <c r="I40" i="1" s="1"/>
  <c r="J6" i="1" s="1"/>
  <c r="J40" i="1" s="1"/>
  <c r="K6" i="1" s="1"/>
  <c r="K40" i="1" s="1"/>
  <c r="L6" i="1" s="1"/>
  <c r="E5" i="1"/>
  <c r="E39" i="1" s="1"/>
  <c r="F5" i="1" s="1"/>
  <c r="F39" i="1" s="1"/>
  <c r="G5" i="1" s="1"/>
  <c r="L40" i="1" l="1"/>
  <c r="M6" i="1" s="1"/>
  <c r="G39" i="1"/>
  <c r="M40" i="1" l="1"/>
  <c r="H5" i="1"/>
  <c r="H39" i="1" s="1"/>
  <c r="I5" i="1" l="1"/>
  <c r="I39" i="1" s="1"/>
  <c r="J5" i="1" l="1"/>
  <c r="J39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<sst xmlns="http://schemas.openxmlformats.org/spreadsheetml/2006/main" count="51" uniqueCount="42">
  <si>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</si>
  <si>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</si>
  <si>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</si>
  <si>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</si>
  <si>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</si>
  <si>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</si>
  <si>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</si>
  <si>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</si>
  <si>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</si>
  <si>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</si>
  <si>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</si>
  <si>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</si>
  <si>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</si>
  <si>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</si>
  <si>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</si>
  <si>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</si>
  <si>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</si>
  <si>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</si>
  <si>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</si>
  <si>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</si>
  <si>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</si>
  <si>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</si>
  <si>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</si>
  <si>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</si>
  <si>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</si>
  <si>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</si>
  <si>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</si>
  <si>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</si>
  <si>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</si>
  <si>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</si>
  <si>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</si>
  <si>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</si>
  <si>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</si>
  <si>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</si>
  <si>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</si>
  <si>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</si>
  <si>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</si>
  <si>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</si>
  <si>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2021г.</t>
  </si>
  <si>
    <t xml:space="preserve">Тех.обслуживание узла учета теплоэнергии </t>
  </si>
  <si>
    <t xml:space="preserve">                 ОТЧЕТ по дому Социалистическая, 48 за период 01.07.2021г. по 31.12.2021г.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</si>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</sst>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31" zoomScale="75" workbookViewId="0">
      <selection activeCell="P23" sqref="P23"/>
    </sheetView>
  </sheetViews>
  <sheetFormatPr defaultRowHeight="13.2" x14ac:dyDescent="0.25"/>
  <cols>
    <col min="1" max="1" width="58.6640625" customWidth="1"/>
    <col min="2" max="2" width="13.33203125" hidden="1" customWidth="1"/>
    <col min="3" max="3" width="13.6640625" hidden="1" customWidth="1"/>
    <col min="4" max="4" width="13.88671875" hidden="1" customWidth="1"/>
    <col min="5" max="5" width="13.33203125" hidden="1" customWidth="1"/>
    <col min="6" max="6" width="13.88671875" hidden="1" customWidth="1"/>
    <col min="7" max="7" width="14.44140625" hidden="1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0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38</v>
      </c>
    </row>
    <row r="5" spans="1:18" ht="23.25" customHeight="1" thickBot="1" x14ac:dyDescent="0.3">
      <c r="A5" s="7" t="s">
        <v>15</v>
      </c>
      <c r="B5" s="8">
        <v>0</v>
      </c>
      <c r="C5" s="8">
        <f t="shared" ref="C5:C6" si="0">B39</f>
        <v>0</v>
      </c>
      <c r="D5" s="8">
        <f t="shared" ref="D5" si="1">C39</f>
        <v>0</v>
      </c>
      <c r="E5" s="8">
        <f t="shared" ref="E5" si="2">D39</f>
        <v>0</v>
      </c>
      <c r="F5" s="8">
        <f t="shared" ref="F5" si="3">E39</f>
        <v>0</v>
      </c>
      <c r="G5" s="8">
        <f t="shared" ref="G5" si="4">F39</f>
        <v>0</v>
      </c>
      <c r="H5" s="8">
        <f t="shared" ref="H5:H6" si="5">G39</f>
        <v>0</v>
      </c>
      <c r="I5" s="8">
        <f t="shared" ref="I5:I6" si="6">H39</f>
        <v>-74705.206790000011</v>
      </c>
      <c r="J5" s="8">
        <f t="shared" ref="J5:J6" si="7">I39</f>
        <v>-116885.64677000002</v>
      </c>
      <c r="K5" s="8">
        <f t="shared" ref="K5:K6" si="8">J39</f>
        <v>-179078.98056000003</v>
      </c>
      <c r="L5" s="8">
        <f t="shared" ref="L5:L6" si="9">K39</f>
        <v>-185355.16332000002</v>
      </c>
      <c r="M5" s="8">
        <f t="shared" ref="M5:M6" si="10">L39</f>
        <v>-180678.00922000004</v>
      </c>
      <c r="N5" s="8">
        <f>B5</f>
        <v>0</v>
      </c>
    </row>
    <row r="6" spans="1:18" ht="21" customHeight="1" thickBot="1" x14ac:dyDescent="0.3">
      <c r="A6" s="7" t="s">
        <v>13</v>
      </c>
      <c r="B6" s="8">
        <v>0</v>
      </c>
      <c r="C6" s="8">
        <f t="shared" si="0"/>
        <v>0</v>
      </c>
      <c r="D6" s="8">
        <f t="shared" ref="D6" si="11">C40</f>
        <v>0</v>
      </c>
      <c r="E6" s="8">
        <f t="shared" ref="E6" si="12">D40</f>
        <v>0</v>
      </c>
      <c r="F6" s="8">
        <f t="shared" ref="F6" si="13">E40</f>
        <v>0</v>
      </c>
      <c r="G6" s="8">
        <f t="shared" ref="G6" si="14">F40</f>
        <v>0</v>
      </c>
      <c r="H6" s="8">
        <f t="shared" si="5"/>
        <v>0</v>
      </c>
      <c r="I6" s="8">
        <f t="shared" si="6"/>
        <v>-57034.729999999996</v>
      </c>
      <c r="J6" s="8">
        <f t="shared" si="7"/>
        <v>-76098.459999999992</v>
      </c>
      <c r="K6" s="8">
        <f t="shared" si="8"/>
        <v>-70894.249999999985</v>
      </c>
      <c r="L6" s="8">
        <f t="shared" si="9"/>
        <v>-82329.849999999977</v>
      </c>
      <c r="M6" s="8">
        <f t="shared" si="10"/>
        <v>-83708.89999999998</v>
      </c>
      <c r="N6" s="8">
        <f>B6</f>
        <v>0</v>
      </c>
    </row>
    <row r="7" spans="1:18" ht="20.25" customHeight="1" thickBot="1" x14ac:dyDescent="0.3">
      <c r="A7" s="9" t="s">
        <v>12</v>
      </c>
      <c r="B7" s="10">
        <f t="shared" ref="B7:M7" si="15">SUM(B8:B14)</f>
        <v>0</v>
      </c>
      <c r="C7" s="10">
        <f t="shared" si="15"/>
        <v>0</v>
      </c>
      <c r="D7" s="10">
        <f t="shared" si="15"/>
        <v>0</v>
      </c>
      <c r="E7" s="10">
        <f t="shared" si="15"/>
        <v>0</v>
      </c>
      <c r="F7" s="10">
        <f t="shared" si="15"/>
        <v>0</v>
      </c>
      <c r="G7" s="10">
        <f t="shared" si="15"/>
        <v>0</v>
      </c>
      <c r="H7" s="10">
        <f t="shared" si="15"/>
        <v>57034.729999999996</v>
      </c>
      <c r="I7" s="10">
        <f t="shared" si="15"/>
        <v>61861.959999999992</v>
      </c>
      <c r="J7" s="10">
        <f t="shared" si="15"/>
        <v>57564.329999999994</v>
      </c>
      <c r="K7" s="10">
        <f t="shared" si="15"/>
        <v>63258.919999999991</v>
      </c>
      <c r="L7" s="10">
        <f t="shared" si="15"/>
        <v>69719.799999999988</v>
      </c>
      <c r="M7" s="10">
        <f t="shared" si="15"/>
        <v>65217.240000000005</v>
      </c>
      <c r="N7" s="10">
        <f>SUM(B7:M7)</f>
        <v>374656.98</v>
      </c>
    </row>
    <row r="8" spans="1:18" ht="24.75" customHeight="1" thickBot="1" x14ac:dyDescent="0.3">
      <c r="A8" s="4" t="s">
        <v>41</v>
      </c>
      <c r="B8" s="11"/>
      <c r="C8" s="11"/>
      <c r="D8" s="11"/>
      <c r="E8" s="11"/>
      <c r="F8" s="11"/>
      <c r="G8" s="11"/>
      <c r="H8" s="11">
        <f>55705.7+1014.06</f>
        <v>56719.759999999995</v>
      </c>
      <c r="I8" s="11">
        <f>55705.7+1014.06</f>
        <v>56719.759999999995</v>
      </c>
      <c r="J8" s="11">
        <f>55705.7+1014.06</f>
        <v>56719.759999999995</v>
      </c>
      <c r="K8" s="11">
        <f>55705.7+1014.06</f>
        <v>56719.759999999995</v>
      </c>
      <c r="L8" s="11">
        <f>55705.7+1014.06</f>
        <v>56719.759999999995</v>
      </c>
      <c r="M8" s="11">
        <f>55677.69+1013.55</f>
        <v>56691.240000000005</v>
      </c>
      <c r="N8" s="11">
        <f>SUM(B8:M8)</f>
        <v>340290.04</v>
      </c>
    </row>
    <row r="9" spans="1:18" ht="24.75" customHeight="1" thickBot="1" x14ac:dyDescent="0.3">
      <c r="A9" s="4" t="s">
        <v>16</v>
      </c>
      <c r="B9" s="11"/>
      <c r="C9" s="11"/>
      <c r="D9" s="11"/>
      <c r="E9" s="11"/>
      <c r="F9" s="11"/>
      <c r="G9" s="11"/>
      <c r="H9" s="11">
        <v>0</v>
      </c>
      <c r="I9" s="11">
        <v>0</v>
      </c>
      <c r="J9" s="11">
        <v>0</v>
      </c>
      <c r="K9" s="11">
        <v>1998.59</v>
      </c>
      <c r="L9" s="11">
        <v>0</v>
      </c>
      <c r="M9" s="11">
        <v>0</v>
      </c>
      <c r="N9" s="11">
        <f t="shared" ref="N9:N14" si="16">SUM(B9:M9)</f>
        <v>1998.59</v>
      </c>
    </row>
    <row r="10" spans="1:18" ht="24.75" customHeight="1" thickBot="1" x14ac:dyDescent="0.3">
      <c r="A10" s="4" t="s">
        <v>17</v>
      </c>
      <c r="B10" s="11"/>
      <c r="C10" s="11"/>
      <c r="D10" s="11"/>
      <c r="E10" s="11"/>
      <c r="F10" s="11"/>
      <c r="G10" s="11"/>
      <c r="H10" s="11">
        <v>0</v>
      </c>
      <c r="I10" s="11">
        <v>229.6</v>
      </c>
      <c r="J10" s="11">
        <v>229.6</v>
      </c>
      <c r="K10" s="11">
        <v>229.6</v>
      </c>
      <c r="L10" s="11">
        <v>229.6</v>
      </c>
      <c r="M10" s="11">
        <v>229.6</v>
      </c>
      <c r="N10" s="11">
        <f t="shared" si="16"/>
        <v>1148</v>
      </c>
    </row>
    <row r="11" spans="1:18" ht="24.75" customHeight="1" thickBot="1" x14ac:dyDescent="0.3">
      <c r="A11" s="4" t="s">
        <v>18</v>
      </c>
      <c r="B11" s="11"/>
      <c r="C11" s="11"/>
      <c r="D11" s="11"/>
      <c r="E11" s="11"/>
      <c r="F11" s="11"/>
      <c r="G11" s="11"/>
      <c r="H11" s="11">
        <v>0</v>
      </c>
      <c r="I11" s="11">
        <v>4297.63</v>
      </c>
      <c r="J11" s="11">
        <v>0</v>
      </c>
      <c r="K11" s="11">
        <v>0</v>
      </c>
      <c r="L11" s="11">
        <v>8459.4699999999993</v>
      </c>
      <c r="M11" s="11">
        <v>3985.57</v>
      </c>
      <c r="N11" s="11">
        <f t="shared" si="16"/>
        <v>16742.669999999998</v>
      </c>
    </row>
    <row r="12" spans="1:18" ht="24.75" customHeight="1" thickBot="1" x14ac:dyDescent="0.3">
      <c r="A12" s="4" t="s">
        <v>24</v>
      </c>
      <c r="B12" s="11"/>
      <c r="C12" s="11"/>
      <c r="D12" s="11"/>
      <c r="E12" s="11"/>
      <c r="F12" s="11"/>
      <c r="G12" s="11"/>
      <c r="H12" s="11">
        <v>0</v>
      </c>
      <c r="I12" s="11">
        <v>0</v>
      </c>
      <c r="J12" s="11">
        <v>0</v>
      </c>
      <c r="K12" s="11">
        <v>3696</v>
      </c>
      <c r="L12" s="11">
        <v>3696</v>
      </c>
      <c r="M12" s="11">
        <v>3696</v>
      </c>
      <c r="N12" s="11">
        <f t="shared" si="16"/>
        <v>11088</v>
      </c>
    </row>
    <row r="13" spans="1:18" ht="24.75" customHeight="1" thickBot="1" x14ac:dyDescent="0.3">
      <c r="A13" s="4" t="s">
        <v>25</v>
      </c>
      <c r="B13" s="11"/>
      <c r="C13" s="11"/>
      <c r="D13" s="11"/>
      <c r="E13" s="11"/>
      <c r="F13" s="11"/>
      <c r="G13" s="11"/>
      <c r="H13" s="11">
        <v>314.97000000000003</v>
      </c>
      <c r="I13" s="11">
        <v>314.97000000000003</v>
      </c>
      <c r="J13" s="11">
        <v>314.97000000000003</v>
      </c>
      <c r="K13" s="11">
        <v>314.97000000000003</v>
      </c>
      <c r="L13" s="11">
        <v>314.97000000000003</v>
      </c>
      <c r="M13" s="11">
        <v>314.83</v>
      </c>
      <c r="N13" s="11">
        <f t="shared" si="16"/>
        <v>1889.68</v>
      </c>
    </row>
    <row r="14" spans="1:18" ht="24.75" customHeight="1" thickBot="1" x14ac:dyDescent="0.3">
      <c r="A14" s="4" t="s">
        <v>14</v>
      </c>
      <c r="B14" s="11"/>
      <c r="C14" s="11"/>
      <c r="D14" s="11"/>
      <c r="E14" s="11"/>
      <c r="F14" s="11"/>
      <c r="G14" s="11"/>
      <c r="H14" s="11">
        <v>0</v>
      </c>
      <c r="I14" s="11">
        <v>300</v>
      </c>
      <c r="J14" s="11">
        <v>300</v>
      </c>
      <c r="K14" s="11">
        <v>300</v>
      </c>
      <c r="L14" s="11">
        <v>300</v>
      </c>
      <c r="M14" s="11">
        <v>300</v>
      </c>
      <c r="N14" s="11">
        <f t="shared" si="16"/>
        <v>1500</v>
      </c>
    </row>
    <row r="15" spans="1:18" ht="20.25" customHeight="1" thickBot="1" x14ac:dyDescent="0.3">
      <c r="A15" s="12" t="s">
        <v>8</v>
      </c>
      <c r="B15" s="13">
        <f t="shared" ref="B15:M15" si="17">SUM(B16:B22)</f>
        <v>0</v>
      </c>
      <c r="C15" s="13">
        <f t="shared" si="17"/>
        <v>0</v>
      </c>
      <c r="D15" s="13">
        <f t="shared" si="17"/>
        <v>0</v>
      </c>
      <c r="E15" s="13">
        <f t="shared" si="17"/>
        <v>0</v>
      </c>
      <c r="F15" s="13">
        <f t="shared" si="17"/>
        <v>0</v>
      </c>
      <c r="G15" s="13">
        <f t="shared" si="17"/>
        <v>0</v>
      </c>
      <c r="H15" s="13">
        <f t="shared" si="17"/>
        <v>0</v>
      </c>
      <c r="I15" s="13">
        <f t="shared" si="17"/>
        <v>42798.23</v>
      </c>
      <c r="J15" s="13">
        <f t="shared" si="17"/>
        <v>62768.54</v>
      </c>
      <c r="K15" s="13">
        <f t="shared" si="17"/>
        <v>51823.32</v>
      </c>
      <c r="L15" s="13">
        <f t="shared" si="17"/>
        <v>68340.749999999985</v>
      </c>
      <c r="M15" s="13">
        <f t="shared" si="17"/>
        <v>63996.74</v>
      </c>
      <c r="N15" s="13">
        <f>SUM(B15:M15)</f>
        <v>289727.57999999996</v>
      </c>
    </row>
    <row r="16" spans="1:18" ht="24" customHeight="1" thickBot="1" x14ac:dyDescent="0.3">
      <c r="A16" s="4" t="s">
        <v>41</v>
      </c>
      <c r="B16" s="11"/>
      <c r="C16" s="11"/>
      <c r="D16" s="11"/>
      <c r="E16" s="11"/>
      <c r="F16" s="11"/>
      <c r="G16" s="11"/>
      <c r="H16" s="11">
        <v>0</v>
      </c>
      <c r="I16" s="11">
        <f>41800.47+761.4</f>
        <v>42561.87</v>
      </c>
      <c r="J16" s="11">
        <f>57150.75+1004.35</f>
        <v>58155.1</v>
      </c>
      <c r="K16" s="11">
        <f>50006.19+910.35</f>
        <v>50916.54</v>
      </c>
      <c r="L16" s="11">
        <f>60982.13+1056.59</f>
        <v>62038.719999999994</v>
      </c>
      <c r="M16" s="11">
        <f>51187.24+922.45</f>
        <v>52109.689999999995</v>
      </c>
      <c r="N16" s="11">
        <f>SUM(B16:M16)</f>
        <v>265781.92</v>
      </c>
    </row>
    <row r="17" spans="1:15" ht="26.25" customHeight="1" thickBot="1" x14ac:dyDescent="0.3">
      <c r="A17" s="4" t="s">
        <v>16</v>
      </c>
      <c r="B17" s="11"/>
      <c r="C17" s="11"/>
      <c r="D17" s="11"/>
      <c r="E17" s="11"/>
      <c r="F17" s="11"/>
      <c r="G17" s="11"/>
      <c r="H17" s="11">
        <v>0</v>
      </c>
      <c r="I17" s="11">
        <v>0</v>
      </c>
      <c r="J17" s="11">
        <v>0</v>
      </c>
      <c r="K17" s="11">
        <v>0</v>
      </c>
      <c r="L17" s="11">
        <v>1843.68</v>
      </c>
      <c r="M17" s="11">
        <v>0</v>
      </c>
      <c r="N17" s="11">
        <f t="shared" ref="N17:N22" si="18">SUM(B17:M17)</f>
        <v>1843.68</v>
      </c>
    </row>
    <row r="18" spans="1:15" ht="26.25" customHeight="1" thickBot="1" x14ac:dyDescent="0.3">
      <c r="A18" s="4" t="s">
        <v>17</v>
      </c>
      <c r="B18" s="11"/>
      <c r="C18" s="11"/>
      <c r="D18" s="11"/>
      <c r="E18" s="11"/>
      <c r="F18" s="11"/>
      <c r="G18" s="11"/>
      <c r="H18" s="11">
        <v>0</v>
      </c>
      <c r="I18" s="11">
        <v>0</v>
      </c>
      <c r="J18" s="11">
        <v>202.37</v>
      </c>
      <c r="K18" s="11">
        <v>199.44</v>
      </c>
      <c r="L18" s="11">
        <v>244.3</v>
      </c>
      <c r="M18" s="11">
        <v>210.98</v>
      </c>
      <c r="N18" s="11">
        <f t="shared" si="18"/>
        <v>857.09</v>
      </c>
    </row>
    <row r="19" spans="1:15" ht="26.25" customHeight="1" thickBot="1" x14ac:dyDescent="0.3">
      <c r="A19" s="4" t="s">
        <v>18</v>
      </c>
      <c r="B19" s="11"/>
      <c r="C19" s="11"/>
      <c r="D19" s="11"/>
      <c r="E19" s="11"/>
      <c r="F19" s="11"/>
      <c r="G19" s="11"/>
      <c r="H19" s="11">
        <v>0</v>
      </c>
      <c r="I19" s="11">
        <v>0</v>
      </c>
      <c r="J19" s="11">
        <v>3787.93</v>
      </c>
      <c r="K19" s="11">
        <v>124.59</v>
      </c>
      <c r="L19" s="11">
        <v>190.09</v>
      </c>
      <c r="M19" s="11">
        <v>7707.44</v>
      </c>
      <c r="N19" s="11">
        <f t="shared" si="18"/>
        <v>11810.05</v>
      </c>
    </row>
    <row r="20" spans="1:15" ht="26.25" customHeight="1" thickBot="1" x14ac:dyDescent="0.3">
      <c r="A20" s="4" t="s">
        <v>24</v>
      </c>
      <c r="B20" s="11"/>
      <c r="C20" s="11"/>
      <c r="D20" s="11"/>
      <c r="E20" s="11"/>
      <c r="F20" s="11"/>
      <c r="G20" s="11"/>
      <c r="H20" s="11">
        <v>0</v>
      </c>
      <c r="I20" s="11">
        <v>0</v>
      </c>
      <c r="J20" s="11">
        <v>0</v>
      </c>
      <c r="K20" s="11">
        <v>0</v>
      </c>
      <c r="L20" s="11">
        <v>3379.2</v>
      </c>
      <c r="M20" s="11">
        <v>3379.2</v>
      </c>
      <c r="N20" s="11">
        <f t="shared" si="18"/>
        <v>6758.4</v>
      </c>
    </row>
    <row r="21" spans="1:15" ht="26.25" customHeight="1" thickBot="1" x14ac:dyDescent="0.3">
      <c r="A21" s="4" t="s">
        <v>25</v>
      </c>
      <c r="B21" s="11"/>
      <c r="C21" s="11"/>
      <c r="D21" s="11"/>
      <c r="E21" s="11"/>
      <c r="F21" s="11"/>
      <c r="G21" s="11"/>
      <c r="H21" s="11">
        <v>0</v>
      </c>
      <c r="I21" s="11">
        <v>236.36</v>
      </c>
      <c r="J21" s="11">
        <v>323.14</v>
      </c>
      <c r="K21" s="11">
        <v>282.75</v>
      </c>
      <c r="L21" s="11">
        <v>344.76</v>
      </c>
      <c r="M21" s="11">
        <v>289.43</v>
      </c>
      <c r="N21" s="11">
        <f t="shared" si="18"/>
        <v>1476.44</v>
      </c>
    </row>
    <row r="22" spans="1:15" ht="26.25" customHeight="1" thickBot="1" x14ac:dyDescent="0.3">
      <c r="A22" s="4" t="s">
        <v>14</v>
      </c>
      <c r="B22" s="14"/>
      <c r="C22" s="14"/>
      <c r="D22" s="14"/>
      <c r="E22" s="14"/>
      <c r="F22" s="14"/>
      <c r="G22" s="14"/>
      <c r="H22" s="14">
        <v>0</v>
      </c>
      <c r="I22" s="14">
        <v>0</v>
      </c>
      <c r="J22" s="14">
        <v>300</v>
      </c>
      <c r="K22" s="11">
        <v>300</v>
      </c>
      <c r="L22" s="11">
        <v>300</v>
      </c>
      <c r="M22" s="11">
        <v>300</v>
      </c>
      <c r="N22" s="11">
        <f t="shared" si="18"/>
        <v>1200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/>
      <c r="C24" s="11"/>
      <c r="D24" s="11"/>
      <c r="E24" s="11"/>
      <c r="F24" s="11"/>
      <c r="G24" s="11"/>
      <c r="H24" s="11">
        <f>3380.2*0.55</f>
        <v>1859.1100000000001</v>
      </c>
      <c r="I24" s="11">
        <f t="shared" ref="I24:M24" si="19">3380.2*0.55</f>
        <v>1859.1100000000001</v>
      </c>
      <c r="J24" s="11">
        <f t="shared" si="19"/>
        <v>1859.1100000000001</v>
      </c>
      <c r="K24" s="11">
        <f t="shared" si="19"/>
        <v>1859.1100000000001</v>
      </c>
      <c r="L24" s="11">
        <f t="shared" si="19"/>
        <v>1859.1100000000001</v>
      </c>
      <c r="M24" s="11">
        <f t="shared" si="19"/>
        <v>1859.1100000000001</v>
      </c>
      <c r="N24" s="11">
        <f t="shared" ref="N24:N36" si="20">SUM(B24:M24)</f>
        <v>11154.660000000002</v>
      </c>
    </row>
    <row r="25" spans="1:15" ht="22.5" customHeight="1" thickBot="1" x14ac:dyDescent="0.3">
      <c r="A25" s="4" t="s">
        <v>2</v>
      </c>
      <c r="B25" s="11"/>
      <c r="C25" s="11"/>
      <c r="D25" s="11"/>
      <c r="E25" s="11"/>
      <c r="F25" s="11"/>
      <c r="G25" s="11"/>
      <c r="H25" s="11">
        <f>3380.2*0.17</f>
        <v>574.63400000000001</v>
      </c>
      <c r="I25" s="11">
        <f t="shared" ref="I25:M25" si="21">3380.2*0.17</f>
        <v>574.63400000000001</v>
      </c>
      <c r="J25" s="11">
        <f t="shared" si="21"/>
        <v>574.63400000000001</v>
      </c>
      <c r="K25" s="11">
        <f t="shared" si="21"/>
        <v>574.63400000000001</v>
      </c>
      <c r="L25" s="11">
        <f t="shared" si="21"/>
        <v>574.63400000000001</v>
      </c>
      <c r="M25" s="11">
        <f t="shared" si="21"/>
        <v>574.63400000000001</v>
      </c>
      <c r="N25" s="11">
        <f t="shared" si="20"/>
        <v>3447.8040000000001</v>
      </c>
    </row>
    <row r="26" spans="1:15" ht="21" customHeight="1" thickBot="1" x14ac:dyDescent="0.3">
      <c r="A26" s="4" t="s">
        <v>3</v>
      </c>
      <c r="B26" s="11"/>
      <c r="C26" s="11"/>
      <c r="D26" s="11"/>
      <c r="E26" s="11"/>
      <c r="F26" s="11"/>
      <c r="G26" s="11"/>
      <c r="H26" s="11">
        <f>57034.73*2.3%</f>
        <v>1311.7987900000001</v>
      </c>
      <c r="I26" s="11">
        <f>61561.96*2.3%</f>
        <v>1415.92508</v>
      </c>
      <c r="J26" s="11">
        <f>57264.33*2.3%</f>
        <v>1317.0795900000001</v>
      </c>
      <c r="K26" s="11">
        <f>62958.92*2.3%</f>
        <v>1448.0551599999999</v>
      </c>
      <c r="L26" s="11">
        <f>69419.8*2.3%</f>
        <v>1596.6554000000001</v>
      </c>
      <c r="M26" s="11">
        <f>64917.24*2.3%</f>
        <v>1493.0965199999998</v>
      </c>
      <c r="N26" s="11">
        <f t="shared" si="20"/>
        <v>8582.6105399999997</v>
      </c>
    </row>
    <row r="27" spans="1:15" ht="23.25" customHeight="1" thickBot="1" x14ac:dyDescent="0.3">
      <c r="A27" s="4" t="s">
        <v>4</v>
      </c>
      <c r="B27" s="11"/>
      <c r="C27" s="11"/>
      <c r="D27" s="11"/>
      <c r="E27" s="11"/>
      <c r="F27" s="11"/>
      <c r="G27" s="11"/>
      <c r="H27" s="11">
        <f>0*3%</f>
        <v>0</v>
      </c>
      <c r="I27" s="11">
        <f>42798.23*3%</f>
        <v>1283.9469000000001</v>
      </c>
      <c r="J27" s="11">
        <f>62468.54*3%</f>
        <v>1874.0562</v>
      </c>
      <c r="K27" s="11">
        <f>51523.32*3%</f>
        <v>1545.6995999999999</v>
      </c>
      <c r="L27" s="11">
        <f>68040.75*3%</f>
        <v>2041.2224999999999</v>
      </c>
      <c r="M27" s="11">
        <f>63696.74*3%</f>
        <v>1910.9021999999998</v>
      </c>
      <c r="N27" s="11">
        <f t="shared" si="20"/>
        <v>8655.8274000000001</v>
      </c>
    </row>
    <row r="28" spans="1:15" ht="23.25" customHeight="1" thickBot="1" x14ac:dyDescent="0.3">
      <c r="A28" s="4" t="s">
        <v>9</v>
      </c>
      <c r="B28" s="11"/>
      <c r="C28" s="11"/>
      <c r="D28" s="11"/>
      <c r="E28" s="11"/>
      <c r="F28" s="11"/>
      <c r="G28" s="11"/>
      <c r="H28" s="11">
        <f>3380.2*8.5</f>
        <v>28731.699999999997</v>
      </c>
      <c r="I28" s="11">
        <f t="shared" ref="I28" si="22">3380.2*8.5</f>
        <v>28731.699999999997</v>
      </c>
      <c r="J28" s="11">
        <f>3380.2*8.5</f>
        <v>28731.699999999997</v>
      </c>
      <c r="K28" s="11">
        <f t="shared" ref="K28:M28" si="23">3380.2*8.5</f>
        <v>28731.699999999997</v>
      </c>
      <c r="L28" s="11">
        <f t="shared" si="23"/>
        <v>28731.699999999997</v>
      </c>
      <c r="M28" s="11">
        <f t="shared" si="23"/>
        <v>28731.699999999997</v>
      </c>
      <c r="N28" s="11">
        <f t="shared" si="20"/>
        <v>172390.2</v>
      </c>
    </row>
    <row r="29" spans="1:15" ht="26.25" customHeight="1" thickBot="1" x14ac:dyDescent="0.3">
      <c r="A29" s="4" t="s">
        <v>19</v>
      </c>
      <c r="B29" s="11"/>
      <c r="C29" s="11"/>
      <c r="D29" s="11"/>
      <c r="E29" s="11"/>
      <c r="F29" s="11"/>
      <c r="G29" s="11"/>
      <c r="H29" s="11">
        <v>0</v>
      </c>
      <c r="I29" s="11">
        <v>0</v>
      </c>
      <c r="J29" s="11">
        <f>1753.77+244.74</f>
        <v>1998.51</v>
      </c>
      <c r="K29" s="11">
        <v>0</v>
      </c>
      <c r="L29" s="11">
        <v>0</v>
      </c>
      <c r="M29" s="11">
        <v>0</v>
      </c>
      <c r="N29" s="11">
        <f t="shared" si="20"/>
        <v>1998.51</v>
      </c>
    </row>
    <row r="30" spans="1:15" ht="26.25" customHeight="1" thickBot="1" x14ac:dyDescent="0.3">
      <c r="A30" s="4" t="s">
        <v>20</v>
      </c>
      <c r="B30" s="11"/>
      <c r="C30" s="11"/>
      <c r="D30" s="11"/>
      <c r="E30" s="11"/>
      <c r="F30" s="11"/>
      <c r="G30" s="11"/>
      <c r="H30" s="11">
        <v>229.66</v>
      </c>
      <c r="I30" s="11">
        <v>229.66</v>
      </c>
      <c r="J30" s="11">
        <v>229.66</v>
      </c>
      <c r="K30" s="11">
        <v>229.66</v>
      </c>
      <c r="L30" s="11">
        <v>229.66</v>
      </c>
      <c r="M30" s="11">
        <v>229.66</v>
      </c>
      <c r="N30" s="11">
        <f t="shared" si="20"/>
        <v>1377.96</v>
      </c>
    </row>
    <row r="31" spans="1:15" ht="26.25" customHeight="1" thickBot="1" x14ac:dyDescent="0.3">
      <c r="A31" s="4" t="s">
        <v>21</v>
      </c>
      <c r="B31" s="11"/>
      <c r="C31" s="11"/>
      <c r="D31" s="11"/>
      <c r="E31" s="11"/>
      <c r="F31" s="11"/>
      <c r="G31" s="11"/>
      <c r="H31" s="11">
        <v>4297.57</v>
      </c>
      <c r="I31" s="11">
        <v>0</v>
      </c>
      <c r="J31" s="11">
        <v>0</v>
      </c>
      <c r="K31" s="11">
        <v>8459.35</v>
      </c>
      <c r="L31" s="11">
        <v>3985.62</v>
      </c>
      <c r="M31" s="11">
        <v>2356.14</v>
      </c>
      <c r="N31" s="11">
        <f t="shared" si="20"/>
        <v>19098.68</v>
      </c>
    </row>
    <row r="32" spans="1:15" ht="26.25" customHeight="1" thickBot="1" x14ac:dyDescent="0.3">
      <c r="A32" s="4" t="s">
        <v>25</v>
      </c>
      <c r="B32" s="11"/>
      <c r="C32" s="11"/>
      <c r="D32" s="11"/>
      <c r="E32" s="11"/>
      <c r="F32" s="11"/>
      <c r="G32" s="11"/>
      <c r="H32" s="11">
        <v>314.89999999999998</v>
      </c>
      <c r="I32" s="11">
        <v>314.89999999999998</v>
      </c>
      <c r="J32" s="11">
        <v>314.89999999999998</v>
      </c>
      <c r="K32" s="11">
        <v>314.89999999999998</v>
      </c>
      <c r="L32" s="11">
        <v>314.89999999999998</v>
      </c>
      <c r="M32" s="11">
        <v>314.89999999999998</v>
      </c>
      <c r="N32" s="11">
        <f t="shared" si="20"/>
        <v>1889.4</v>
      </c>
    </row>
    <row r="33" spans="1:14" ht="22.5" customHeight="1" thickBot="1" x14ac:dyDescent="0.3">
      <c r="A33" s="4" t="s">
        <v>6</v>
      </c>
      <c r="B33" s="11"/>
      <c r="C33" s="11"/>
      <c r="D33" s="11"/>
      <c r="E33" s="11"/>
      <c r="F33" s="11"/>
      <c r="G33" s="11"/>
      <c r="H33" s="11">
        <f>3380.2*2.47</f>
        <v>8349.094000000001</v>
      </c>
      <c r="I33" s="11">
        <f t="shared" ref="I33:M33" si="24">3380.2*2.47</f>
        <v>8349.094000000001</v>
      </c>
      <c r="J33" s="11">
        <f t="shared" si="24"/>
        <v>8349.094000000001</v>
      </c>
      <c r="K33" s="11">
        <f t="shared" si="24"/>
        <v>8349.094000000001</v>
      </c>
      <c r="L33" s="11">
        <f t="shared" si="24"/>
        <v>8349.094000000001</v>
      </c>
      <c r="M33" s="11">
        <f t="shared" si="24"/>
        <v>8349.094000000001</v>
      </c>
      <c r="N33" s="11">
        <f t="shared" si="20"/>
        <v>50094.563999999998</v>
      </c>
    </row>
    <row r="34" spans="1:14" ht="22.5" customHeight="1" thickBot="1" x14ac:dyDescent="0.3">
      <c r="A34" s="4" t="s">
        <v>39</v>
      </c>
      <c r="B34" s="11"/>
      <c r="C34" s="11"/>
      <c r="D34" s="11"/>
      <c r="E34" s="11"/>
      <c r="F34" s="11"/>
      <c r="G34" s="11"/>
      <c r="H34" s="11">
        <f>1140</f>
        <v>1140</v>
      </c>
      <c r="I34" s="11">
        <f>1140</f>
        <v>1140</v>
      </c>
      <c r="J34" s="11">
        <f>1140</f>
        <v>1140</v>
      </c>
      <c r="K34" s="11">
        <f>1140</f>
        <v>1140</v>
      </c>
      <c r="L34" s="11">
        <v>0</v>
      </c>
      <c r="M34" s="11">
        <v>0</v>
      </c>
      <c r="N34" s="11">
        <f t="shared" si="20"/>
        <v>4560</v>
      </c>
    </row>
    <row r="35" spans="1:14" ht="21.75" customHeight="1" thickBot="1" x14ac:dyDescent="0.3">
      <c r="A35" s="4" t="s">
        <v>24</v>
      </c>
      <c r="B35" s="11"/>
      <c r="C35" s="11"/>
      <c r="D35" s="11"/>
      <c r="E35" s="11"/>
      <c r="F35" s="11"/>
      <c r="G35" s="11"/>
      <c r="H35" s="11">
        <v>0</v>
      </c>
      <c r="I35" s="11">
        <v>0</v>
      </c>
      <c r="J35" s="11">
        <v>0</v>
      </c>
      <c r="K35" s="11">
        <v>0</v>
      </c>
      <c r="L35" s="11">
        <v>3100</v>
      </c>
      <c r="M35" s="11">
        <v>3250</v>
      </c>
      <c r="N35" s="11">
        <f t="shared" si="20"/>
        <v>6350</v>
      </c>
    </row>
    <row r="36" spans="1:14" ht="24" customHeight="1" thickBot="1" x14ac:dyDescent="0.3">
      <c r="A36" s="4" t="s">
        <v>10</v>
      </c>
      <c r="B36" s="11"/>
      <c r="C36" s="11"/>
      <c r="D36" s="11"/>
      <c r="E36" s="11"/>
      <c r="F36" s="11"/>
      <c r="G36" s="11"/>
      <c r="H36" s="11">
        <f>95+1335.3+4171.1+598.6+8443.9+1000+12252.84</f>
        <v>27896.74</v>
      </c>
      <c r="I36" s="11">
        <f>1430.4+9350+21451.3+4455.2+4392.8</f>
        <v>41079.699999999997</v>
      </c>
      <c r="J36" s="11">
        <f>63891.27+2565.8+75+12041.06</f>
        <v>78573.12999999999</v>
      </c>
      <c r="K36" s="11">
        <f>1600.4+1048.3+1167.9+1630.7</f>
        <v>5447.3</v>
      </c>
      <c r="L36" s="11">
        <f>1770+11111</f>
        <v>12881</v>
      </c>
      <c r="M36" s="11">
        <f>610.5+1310.9+210+7406.2+105+210+31653.8+195+511.5+519.8+5950+8317.03</f>
        <v>56999.73</v>
      </c>
      <c r="N36" s="11">
        <f t="shared" si="20"/>
        <v>222877.6</v>
      </c>
    </row>
    <row r="37" spans="1:14" ht="22.5" customHeight="1" thickBot="1" x14ac:dyDescent="0.3">
      <c r="A37" s="9" t="s">
        <v>22</v>
      </c>
      <c r="B37" s="10">
        <f>SUM(B24:B36)</f>
        <v>0</v>
      </c>
      <c r="C37" s="10">
        <f>SUM(C24:C36)</f>
        <v>0</v>
      </c>
      <c r="D37" s="10">
        <f>SUM(D25:D36)</f>
        <v>0</v>
      </c>
      <c r="E37" s="10">
        <f>SUM(E25:E36)</f>
        <v>0</v>
      </c>
      <c r="F37" s="10">
        <f t="shared" ref="F37:M37" si="25">SUM(F24:F36)</f>
        <v>0</v>
      </c>
      <c r="G37" s="10">
        <f t="shared" si="25"/>
        <v>0</v>
      </c>
      <c r="H37" s="10">
        <f t="shared" si="25"/>
        <v>74705.206790000011</v>
      </c>
      <c r="I37" s="10">
        <f t="shared" si="25"/>
        <v>84978.669980000006</v>
      </c>
      <c r="J37" s="10">
        <f t="shared" si="25"/>
        <v>124961.87379</v>
      </c>
      <c r="K37" s="10">
        <f t="shared" si="25"/>
        <v>58099.502760000003</v>
      </c>
      <c r="L37" s="10">
        <f t="shared" si="25"/>
        <v>63663.5959</v>
      </c>
      <c r="M37" s="10">
        <f t="shared" si="25"/>
        <v>106068.96672</v>
      </c>
      <c r="N37" s="10">
        <f>SUM(B37:M37)</f>
        <v>512477.81594</v>
      </c>
    </row>
    <row r="38" spans="1:14" ht="23.25" customHeight="1" thickBot="1" x14ac:dyDescent="0.3">
      <c r="A38" s="4" t="s">
        <v>5</v>
      </c>
      <c r="B38" s="18">
        <f t="shared" ref="B38:N38" si="26">B15-B37</f>
        <v>0</v>
      </c>
      <c r="C38" s="18">
        <f t="shared" si="26"/>
        <v>0</v>
      </c>
      <c r="D38" s="18">
        <f t="shared" si="26"/>
        <v>0</v>
      </c>
      <c r="E38" s="18">
        <f t="shared" si="26"/>
        <v>0</v>
      </c>
      <c r="F38" s="18">
        <f t="shared" si="26"/>
        <v>0</v>
      </c>
      <c r="G38" s="18">
        <f t="shared" si="26"/>
        <v>0</v>
      </c>
      <c r="H38" s="18">
        <f t="shared" si="26"/>
        <v>-74705.206790000011</v>
      </c>
      <c r="I38" s="18">
        <f t="shared" si="26"/>
        <v>-42180.439980000003</v>
      </c>
      <c r="J38" s="18">
        <f t="shared" si="26"/>
        <v>-62193.333789999997</v>
      </c>
      <c r="K38" s="18">
        <f t="shared" si="26"/>
        <v>-6276.1827600000033</v>
      </c>
      <c r="L38" s="18">
        <f t="shared" si="26"/>
        <v>4677.1540999999852</v>
      </c>
      <c r="M38" s="18">
        <f t="shared" si="26"/>
        <v>-42072.226719999999</v>
      </c>
      <c r="N38" s="11">
        <f t="shared" si="26"/>
        <v>-222750.23594000004</v>
      </c>
    </row>
    <row r="39" spans="1:14" ht="23.25" customHeight="1" thickBot="1" x14ac:dyDescent="0.3">
      <c r="A39" s="4" t="s">
        <v>7</v>
      </c>
      <c r="B39" s="14">
        <f t="shared" ref="B39:N39" si="27">B5+B38</f>
        <v>0</v>
      </c>
      <c r="C39" s="14">
        <f t="shared" si="27"/>
        <v>0</v>
      </c>
      <c r="D39" s="14">
        <f t="shared" si="27"/>
        <v>0</v>
      </c>
      <c r="E39" s="14">
        <f t="shared" si="27"/>
        <v>0</v>
      </c>
      <c r="F39" s="14">
        <f t="shared" si="27"/>
        <v>0</v>
      </c>
      <c r="G39" s="14">
        <f t="shared" si="27"/>
        <v>0</v>
      </c>
      <c r="H39" s="14">
        <f t="shared" si="27"/>
        <v>-74705.206790000011</v>
      </c>
      <c r="I39" s="14">
        <f t="shared" si="27"/>
        <v>-116885.64677000002</v>
      </c>
      <c r="J39" s="14">
        <f t="shared" si="27"/>
        <v>-179078.98056000003</v>
      </c>
      <c r="K39" s="14">
        <f t="shared" si="27"/>
        <v>-185355.16332000002</v>
      </c>
      <c r="L39" s="14">
        <f t="shared" si="27"/>
        <v>-180678.00922000004</v>
      </c>
      <c r="M39" s="14">
        <f t="shared" si="27"/>
        <v>-222750.23594000004</v>
      </c>
      <c r="N39" s="14">
        <f t="shared" si="27"/>
        <v>-222750.23594000004</v>
      </c>
    </row>
    <row r="40" spans="1:14" ht="27" customHeight="1" thickBot="1" x14ac:dyDescent="0.3">
      <c r="A40" s="15" t="s">
        <v>11</v>
      </c>
      <c r="B40" s="19">
        <f t="shared" ref="B40:N40" si="28">B6+B15-B7</f>
        <v>0</v>
      </c>
      <c r="C40" s="19">
        <f t="shared" si="28"/>
        <v>0</v>
      </c>
      <c r="D40" s="19">
        <f t="shared" si="28"/>
        <v>0</v>
      </c>
      <c r="E40" s="19">
        <f t="shared" si="28"/>
        <v>0</v>
      </c>
      <c r="F40" s="19">
        <f t="shared" si="28"/>
        <v>0</v>
      </c>
      <c r="G40" s="19">
        <f t="shared" si="28"/>
        <v>0</v>
      </c>
      <c r="H40" s="19">
        <f t="shared" si="28"/>
        <v>-57034.729999999996</v>
      </c>
      <c r="I40" s="19">
        <f t="shared" si="28"/>
        <v>-76098.459999999992</v>
      </c>
      <c r="J40" s="19">
        <f t="shared" si="28"/>
        <v>-70894.249999999985</v>
      </c>
      <c r="K40" s="19">
        <f t="shared" si="28"/>
        <v>-82329.849999999977</v>
      </c>
      <c r="L40" s="19">
        <f t="shared" si="28"/>
        <v>-83708.89999999998</v>
      </c>
      <c r="M40" s="19">
        <f t="shared" si="28"/>
        <v>-84929.4</v>
      </c>
      <c r="N40" s="19">
        <f t="shared" si="28"/>
        <v>-84929.400000000023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2022-03-16T05:26:20Z</cp:lastPrinted>
  <dcterms:created xsi:type="dcterms:W3CDTF">2011-06-06T03:25:48Z</dcterms:created>
  <dcterms:modified xsi:type="dcterms:W3CDTF">2022-03-16T05:35:08Z</dcterms:modified>
</cp:coreProperties>
</file>