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L37" i="1" l="1"/>
  <c r="M37" i="1" l="1"/>
  <c r="M34" i="1" l="1"/>
  <c r="L34" i="1" l="1"/>
  <c r="K34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N25" i="1" l="1"/>
  <c r="N26" i="1"/>
  <c r="N27" i="1"/>
  <c r="N28" i="1"/>
  <c r="N29" i="1"/>
  <c r="N30" i="1"/>
  <c r="N31" i="1"/>
  <c r="N32" i="1"/>
  <c r="N33" i="1"/>
  <c r="N34" i="1"/>
  <c r="N35" i="1"/>
  <c r="N36" i="1"/>
  <c r="N37" i="1"/>
  <c r="N24" i="1"/>
  <c r="N9" i="1"/>
  <c r="N10" i="1"/>
  <c r="N11" i="1"/>
  <c r="N12" i="1"/>
  <c r="N13" i="1"/>
  <c r="N14" i="1"/>
  <c r="N8" i="1"/>
  <c r="J33" i="1" l="1"/>
  <c r="I33" i="1"/>
  <c r="C33" i="1"/>
  <c r="D33" i="1"/>
  <c r="E33" i="1"/>
  <c r="F33" i="1"/>
  <c r="G33" i="1"/>
  <c r="H33" i="1"/>
  <c r="B33" i="1"/>
  <c r="J37" i="1" l="1"/>
  <c r="I37" i="1" l="1"/>
  <c r="J34" i="1" l="1"/>
  <c r="I34" i="1" l="1"/>
  <c r="H34" i="1" l="1"/>
  <c r="J28" i="1" l="1"/>
  <c r="I28" i="1"/>
  <c r="J27" i="1" l="1"/>
  <c r="J16" i="1"/>
  <c r="J26" i="1"/>
  <c r="J8" i="1"/>
  <c r="H37" i="1" l="1"/>
  <c r="I27" i="1" l="1"/>
  <c r="I16" i="1"/>
  <c r="I26" i="1"/>
  <c r="I8" i="1"/>
  <c r="H27" i="1" l="1"/>
  <c r="H16" i="1"/>
  <c r="H26" i="1"/>
  <c r="H8" i="1"/>
  <c r="H25" i="1" l="1"/>
  <c r="I25" i="1"/>
  <c r="J25" i="1"/>
  <c r="H24" i="1"/>
  <c r="I24" i="1"/>
  <c r="J24" i="1"/>
  <c r="G37" i="1" l="1"/>
  <c r="G34" i="1" l="1"/>
  <c r="F34" i="1" l="1"/>
  <c r="E34" i="1" l="1"/>
  <c r="E29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F37" i="1" l="1"/>
  <c r="E37" i="1" l="1"/>
  <c r="E25" i="1" l="1"/>
  <c r="F25" i="1"/>
  <c r="G25" i="1"/>
  <c r="E24" i="1"/>
  <c r="F24" i="1"/>
  <c r="G24" i="1"/>
  <c r="D34" i="1" l="1"/>
  <c r="D37" i="1" l="1"/>
  <c r="C34" i="1" l="1"/>
  <c r="B34" i="1" l="1"/>
  <c r="D27" i="1" l="1"/>
  <c r="D16" i="1"/>
  <c r="D26" i="1"/>
  <c r="D8" i="1"/>
  <c r="C37" i="1" l="1"/>
  <c r="C27" i="1" l="1"/>
  <c r="C16" i="1"/>
  <c r="C26" i="1"/>
  <c r="C8" i="1"/>
  <c r="B27" i="1" l="1"/>
  <c r="B16" i="1"/>
  <c r="B26" i="1"/>
  <c r="B8" i="1"/>
  <c r="B37" i="1" l="1"/>
  <c r="C25" i="1" l="1"/>
  <c r="D25" i="1"/>
  <c r="C24" i="1"/>
  <c r="D24" i="1"/>
  <c r="B25" i="1"/>
  <c r="B24" i="1"/>
  <c r="N6" i="1" l="1"/>
  <c r="N5" i="1"/>
  <c r="N17" i="1" l="1"/>
  <c r="N18" i="1"/>
  <c r="N19" i="1"/>
  <c r="N20" i="1"/>
  <c r="N21" i="1"/>
  <c r="N22" i="1"/>
  <c r="N16" i="1"/>
  <c r="K15" i="1"/>
  <c r="L15" i="1"/>
  <c r="M15" i="1"/>
  <c r="K7" i="1"/>
  <c r="M7" i="1"/>
  <c r="N15" i="1" l="1"/>
  <c r="L38" i="1"/>
  <c r="L39" i="1" s="1"/>
  <c r="M38" i="1"/>
  <c r="M39" i="1" s="1"/>
  <c r="K38" i="1"/>
  <c r="L7" i="1"/>
  <c r="N7" i="1" s="1"/>
  <c r="K39" i="1" l="1"/>
  <c r="H15" i="1"/>
  <c r="I15" i="1"/>
  <c r="J15" i="1"/>
  <c r="H7" i="1"/>
  <c r="I7" i="1"/>
  <c r="J7" i="1"/>
  <c r="J38" i="1" l="1"/>
  <c r="J39" i="1" s="1"/>
  <c r="I38" i="1"/>
  <c r="I39" i="1" s="1"/>
  <c r="G15" i="1"/>
  <c r="G7" i="1"/>
  <c r="F15" i="1"/>
  <c r="F7" i="1"/>
  <c r="E15" i="1"/>
  <c r="E7" i="1"/>
  <c r="D15" i="1"/>
  <c r="D7" i="1"/>
  <c r="C15" i="1"/>
  <c r="C7" i="1"/>
  <c r="B15" i="1"/>
  <c r="B7" i="1"/>
  <c r="D38" i="1" l="1"/>
  <c r="D39" i="1" s="1"/>
  <c r="G38" i="1"/>
  <c r="G39" i="1" s="1"/>
  <c r="F38" i="1"/>
  <c r="F39" i="1" s="1"/>
  <c r="H38" i="1"/>
  <c r="N38" i="1" s="1"/>
  <c r="E38" i="1"/>
  <c r="B41" i="1"/>
  <c r="C6" i="1" s="1"/>
  <c r="C41" i="1" s="1"/>
  <c r="D6" i="1" s="1"/>
  <c r="D41" i="1" s="1"/>
  <c r="C38" i="1" l="1"/>
  <c r="C39" i="1" s="1"/>
  <c r="N41" i="1"/>
  <c r="E6" i="1"/>
  <c r="E41" i="1" s="1"/>
  <c r="F6" i="1" s="1"/>
  <c r="F41" i="1" s="1"/>
  <c r="G6" i="1" s="1"/>
  <c r="G41" i="1" s="1"/>
  <c r="B38" i="1"/>
  <c r="B39" i="1" s="1"/>
  <c r="B40" i="1" s="1"/>
  <c r="E39" i="1"/>
  <c r="H39" i="1"/>
  <c r="C40" i="1" l="1"/>
  <c r="N39" i="1"/>
  <c r="N40" i="1" s="1"/>
  <c r="H6" i="1"/>
  <c r="C5" i="1"/>
  <c r="D40" i="1" l="1"/>
  <c r="E40" i="1" s="1"/>
  <c r="D5" i="1"/>
  <c r="H41" i="1"/>
  <c r="I6" i="1" s="1"/>
  <c r="I41" i="1" s="1"/>
  <c r="J6" i="1" s="1"/>
  <c r="E5" i="1" l="1"/>
  <c r="F40" i="1"/>
  <c r="G5" i="1" s="1"/>
  <c r="F5" i="1"/>
  <c r="J41" i="1"/>
  <c r="K6" i="1" s="1"/>
  <c r="G40" i="1" l="1"/>
  <c r="H40" i="1" s="1"/>
  <c r="I40" i="1" s="1"/>
  <c r="J40" i="1" s="1"/>
  <c r="K40" i="1" s="1"/>
  <c r="L40" i="1" s="1"/>
  <c r="M40" i="1" s="1"/>
  <c r="K41" i="1"/>
  <c r="L6" i="1" s="1"/>
  <c r="H5" i="1" l="1"/>
  <c r="L41" i="1"/>
  <c r="M6" i="1" s="1"/>
  <c r="M41" i="1" s="1"/>
  <c r="I5" i="1"/>
  <c r="J5" i="1" l="1"/>
  <c r="K5" i="1" l="1"/>
  <c r="L5" i="1" l="1"/>
  <c r="M5" i="1" l="1"/>
</calcChain>
</file>

<file path=xl/sharedStrings.xml><?xml version="1.0" encoding="utf-8"?>
<sst xmlns="http://schemas.openxmlformats.org/spreadsheetml/2006/main" count="52" uniqueCount="43">
  <si>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</si>
  <si>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</si>
  <si>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</si>
  <si>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</si>
  <si>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</si>
  <si>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</si>
  <si>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</si>
  <si>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</si>
  <si>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</si>
  <si>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</si>
  <si>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</si>
  <si>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</si>
  <si>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</si>
  <si>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</si>
  <si>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</si>
  <si>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</si>
  <si>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</si>
  <si>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</si>
  <si>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</si>
  <si>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</si>
  <si>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</si>
  <si>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</si>
  <si>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</si>
  <si>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</si>
  <si>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</si>
  <si>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общедомовых приборов учета</t>
  </si>
  <si>
    <t>Вознаграждение, координация с советом МКД</t>
  </si>
  <si>
    <t>Отведение стоков ОИ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</si>
  <si>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</si>
  <si>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</si>
  <si>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</si>
  <si>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</si>
  <si>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</si>
  <si>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</si>
  <si>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</si>
  <si>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</si>
  <si>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</si>
  <si>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</si>
  <si>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</si>
  <si>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</si>
  <si>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</si>
  <si>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2021г.</t>
  </si>
  <si>
    <t xml:space="preserve">                 ОТЧЕТ по дому Разина, 70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</si>
</sst>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3" width="14.88671875" customWidth="1"/>
    <col min="4" max="4" width="14.5546875" customWidth="1"/>
    <col min="5" max="5" width="13.6640625" customWidth="1"/>
    <col min="6" max="6" width="15" customWidth="1"/>
    <col min="7" max="7" width="14.33203125" customWidth="1"/>
    <col min="8" max="8" width="14.88671875" customWidth="1"/>
    <col min="9" max="9" width="14.33203125" customWidth="1"/>
    <col min="10" max="13" width="13.6640625" customWidth="1"/>
    <col min="14" max="14" width="16.109375" customWidth="1"/>
  </cols>
  <sheetData>
    <row r="1" spans="1:18" ht="20.25" customHeight="1" x14ac:dyDescent="0.35">
      <c r="A1" s="25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16</v>
      </c>
      <c r="B5" s="8">
        <v>-246601.11</v>
      </c>
      <c r="C5" s="8">
        <f t="shared" ref="C5:D6" si="0">B40</f>
        <v>-240653.46922999999</v>
      </c>
      <c r="D5" s="8">
        <f t="shared" si="0"/>
        <v>-314030.80678999994</v>
      </c>
      <c r="E5" s="8">
        <f t="shared" ref="E5:E6" si="1">D40</f>
        <v>-285981.5838599999</v>
      </c>
      <c r="F5" s="8">
        <f t="shared" ref="F5:F6" si="2">E40</f>
        <v>-409734.64558999985</v>
      </c>
      <c r="G5" s="8">
        <f t="shared" ref="G5:G6" si="3">F40</f>
        <v>-399501.38228999986</v>
      </c>
      <c r="H5" s="8">
        <f t="shared" ref="H5:H6" si="4">G40</f>
        <v>-475448.96811999986</v>
      </c>
      <c r="I5" s="8">
        <f t="shared" ref="I5:I6" si="5">H40</f>
        <v>-492622.80802999984</v>
      </c>
      <c r="J5" s="8">
        <f t="shared" ref="J5:J6" si="6">I40</f>
        <v>-494958.84084999986</v>
      </c>
      <c r="K5" s="8">
        <f t="shared" ref="K5:K6" si="7">J40</f>
        <v>-521172.69446999987</v>
      </c>
      <c r="L5" s="8">
        <f t="shared" ref="L5:L6" si="8">K40</f>
        <v>-491133.79641999991</v>
      </c>
      <c r="M5" s="8">
        <f t="shared" ref="M5:M6" si="9">L40</f>
        <v>-483155.32153999992</v>
      </c>
      <c r="N5" s="8">
        <f>B5</f>
        <v>-246601.11</v>
      </c>
    </row>
    <row r="6" spans="1:18" ht="21" customHeight="1" thickBot="1" x14ac:dyDescent="0.3">
      <c r="A6" s="7" t="s">
        <v>13</v>
      </c>
      <c r="B6" s="8">
        <v>-201062.36</v>
      </c>
      <c r="C6" s="8">
        <f t="shared" si="0"/>
        <v>-213447.66999999998</v>
      </c>
      <c r="D6" s="8">
        <f t="shared" si="0"/>
        <v>-215769.34999999998</v>
      </c>
      <c r="E6" s="8">
        <f t="shared" si="1"/>
        <v>-216554.64999999997</v>
      </c>
      <c r="F6" s="8">
        <f t="shared" si="2"/>
        <v>-192381.83999999997</v>
      </c>
      <c r="G6" s="8">
        <f t="shared" si="3"/>
        <v>-217359.16999999998</v>
      </c>
      <c r="H6" s="8">
        <f t="shared" si="4"/>
        <v>-212354.88999999996</v>
      </c>
      <c r="I6" s="8">
        <f t="shared" si="5"/>
        <v>-225877.52999999997</v>
      </c>
      <c r="J6" s="8">
        <f t="shared" si="6"/>
        <v>-247840.77999999997</v>
      </c>
      <c r="K6" s="8">
        <f t="shared" si="7"/>
        <v>-267956.21999999997</v>
      </c>
      <c r="L6" s="8">
        <f t="shared" si="8"/>
        <v>-228430.05</v>
      </c>
      <c r="M6" s="8">
        <f t="shared" si="9"/>
        <v>-230209.53999999998</v>
      </c>
      <c r="N6" s="8">
        <f>B6</f>
        <v>-201062.36</v>
      </c>
    </row>
    <row r="7" spans="1:18" ht="20.25" customHeight="1" thickBot="1" x14ac:dyDescent="0.3">
      <c r="A7" s="9" t="s">
        <v>12</v>
      </c>
      <c r="B7" s="10">
        <f>SUM(B8:B14)</f>
        <v>88164.010000000009</v>
      </c>
      <c r="C7" s="10">
        <f>SUM(C8:C14)</f>
        <v>85405.319999999992</v>
      </c>
      <c r="D7" s="10">
        <f>SUM(D8:D14)</f>
        <v>91050.19</v>
      </c>
      <c r="E7" s="10">
        <f t="shared" ref="E7:M7" si="10">SUM(E8:E14)</f>
        <v>83315.31</v>
      </c>
      <c r="F7" s="10">
        <f t="shared" si="10"/>
        <v>98250.2</v>
      </c>
      <c r="G7" s="10">
        <f t="shared" si="10"/>
        <v>83315.31</v>
      </c>
      <c r="H7" s="10">
        <f t="shared" si="10"/>
        <v>88569.87</v>
      </c>
      <c r="I7" s="10">
        <f t="shared" si="10"/>
        <v>99037.440000000002</v>
      </c>
      <c r="J7" s="10">
        <f t="shared" si="10"/>
        <v>103847.94</v>
      </c>
      <c r="K7" s="10">
        <f t="shared" si="10"/>
        <v>60609.45</v>
      </c>
      <c r="L7" s="10">
        <f t="shared" si="10"/>
        <v>98258.94</v>
      </c>
      <c r="M7" s="10">
        <f t="shared" si="10"/>
        <v>104032.35</v>
      </c>
      <c r="N7" s="10">
        <f>SUM(B7:M7)</f>
        <v>1083856.33</v>
      </c>
    </row>
    <row r="8" spans="1:18" ht="24.75" customHeight="1" thickBot="1" x14ac:dyDescent="0.3">
      <c r="A8" s="4" t="s">
        <v>28</v>
      </c>
      <c r="B8" s="11">
        <f t="shared" ref="B8:G8" si="11">73923.17+1580</f>
        <v>75503.17</v>
      </c>
      <c r="C8" s="11">
        <f t="shared" si="11"/>
        <v>75503.17</v>
      </c>
      <c r="D8" s="11">
        <f t="shared" si="11"/>
        <v>75503.17</v>
      </c>
      <c r="E8" s="11">
        <f t="shared" si="11"/>
        <v>75503.17</v>
      </c>
      <c r="F8" s="11">
        <f t="shared" si="11"/>
        <v>75503.17</v>
      </c>
      <c r="G8" s="11">
        <f t="shared" si="11"/>
        <v>75503.17</v>
      </c>
      <c r="H8" s="11">
        <f>73923.17+1580</f>
        <v>75503.17</v>
      </c>
      <c r="I8" s="11">
        <f>88026.36+1580</f>
        <v>89606.36</v>
      </c>
      <c r="J8" s="11">
        <f>88026.36+1580</f>
        <v>89606.36</v>
      </c>
      <c r="K8" s="11">
        <f>88026.36+1580</f>
        <v>89606.36</v>
      </c>
      <c r="L8" s="11">
        <f>88026.36+1580</f>
        <v>89606.36</v>
      </c>
      <c r="M8" s="11">
        <f>88026.36+1580</f>
        <v>89606.36</v>
      </c>
      <c r="N8" s="11">
        <f>SUM(B8:M8)</f>
        <v>976553.98999999987</v>
      </c>
    </row>
    <row r="9" spans="1:18" ht="24.7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12691.27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2">SUM(B9:M9)</f>
        <v>12691.27</v>
      </c>
    </row>
    <row r="10" spans="1:18" ht="21.75" customHeight="1" thickBot="1" x14ac:dyDescent="0.3">
      <c r="A10" s="4" t="s">
        <v>18</v>
      </c>
      <c r="B10" s="11">
        <v>803.21</v>
      </c>
      <c r="C10" s="11">
        <v>1742.56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-38783.46</v>
      </c>
      <c r="L10" s="11">
        <v>0</v>
      </c>
      <c r="M10" s="11">
        <v>0</v>
      </c>
      <c r="N10" s="11">
        <f t="shared" si="12"/>
        <v>-36237.69</v>
      </c>
    </row>
    <row r="11" spans="1:18" ht="22.5" customHeight="1" thickBot="1" x14ac:dyDescent="0.3">
      <c r="A11" s="4" t="s">
        <v>19</v>
      </c>
      <c r="B11" s="11">
        <v>4045.49</v>
      </c>
      <c r="C11" s="11">
        <v>347.45</v>
      </c>
      <c r="D11" s="11">
        <v>7734.88</v>
      </c>
      <c r="E11" s="11">
        <v>0</v>
      </c>
      <c r="F11" s="11">
        <v>2243.62</v>
      </c>
      <c r="G11" s="11">
        <v>0</v>
      </c>
      <c r="H11" s="11">
        <v>5246.65</v>
      </c>
      <c r="I11" s="11">
        <v>1611.03</v>
      </c>
      <c r="J11" s="11">
        <v>6421.53</v>
      </c>
      <c r="K11" s="11">
        <v>1966.5</v>
      </c>
      <c r="L11" s="11">
        <v>832.53</v>
      </c>
      <c r="M11" s="11">
        <v>6605.94</v>
      </c>
      <c r="N11" s="11">
        <f t="shared" si="12"/>
        <v>37055.619999999995</v>
      </c>
    </row>
    <row r="12" spans="1:18" ht="22.5" customHeight="1" thickBot="1" x14ac:dyDescent="0.3">
      <c r="A12" s="4" t="s">
        <v>27</v>
      </c>
      <c r="B12" s="11">
        <v>443.79</v>
      </c>
      <c r="C12" s="11">
        <v>443.79</v>
      </c>
      <c r="D12" s="11">
        <v>443.79</v>
      </c>
      <c r="E12" s="11">
        <v>443.79</v>
      </c>
      <c r="F12" s="11">
        <v>443.79</v>
      </c>
      <c r="G12" s="11">
        <v>443.79</v>
      </c>
      <c r="H12" s="11">
        <v>451.7</v>
      </c>
      <c r="I12" s="11">
        <v>451.7</v>
      </c>
      <c r="J12" s="11">
        <v>451.7</v>
      </c>
      <c r="K12" s="11">
        <v>451.7</v>
      </c>
      <c r="L12" s="11">
        <v>451.7</v>
      </c>
      <c r="M12" s="11">
        <v>451.7</v>
      </c>
      <c r="N12" s="11">
        <f t="shared" si="12"/>
        <v>5372.94</v>
      </c>
    </row>
    <row r="13" spans="1:18" ht="22.5" customHeight="1" thickBot="1" x14ac:dyDescent="0.3">
      <c r="A13" s="4" t="s">
        <v>26</v>
      </c>
      <c r="B13" s="11">
        <v>6398.35</v>
      </c>
      <c r="C13" s="11">
        <v>6398.35</v>
      </c>
      <c r="D13" s="11">
        <v>6398.35</v>
      </c>
      <c r="E13" s="11">
        <v>6398.35</v>
      </c>
      <c r="F13" s="11">
        <v>6398.35</v>
      </c>
      <c r="G13" s="11">
        <v>6398.35</v>
      </c>
      <c r="H13" s="11">
        <v>6398.35</v>
      </c>
      <c r="I13" s="11">
        <v>6398.35</v>
      </c>
      <c r="J13" s="11">
        <v>6398.35</v>
      </c>
      <c r="K13" s="11">
        <v>6398.35</v>
      </c>
      <c r="L13" s="11">
        <v>6398.35</v>
      </c>
      <c r="M13" s="11">
        <v>6398.35</v>
      </c>
      <c r="N13" s="11">
        <f t="shared" si="12"/>
        <v>76780.2</v>
      </c>
    </row>
    <row r="14" spans="1:18" ht="24" customHeight="1" thickBot="1" x14ac:dyDescent="0.3">
      <c r="A14" s="4" t="s">
        <v>15</v>
      </c>
      <c r="B14" s="11">
        <v>970</v>
      </c>
      <c r="C14" s="11">
        <v>970</v>
      </c>
      <c r="D14" s="11">
        <v>970</v>
      </c>
      <c r="E14" s="11">
        <v>970</v>
      </c>
      <c r="F14" s="11">
        <v>970</v>
      </c>
      <c r="G14" s="11">
        <v>970</v>
      </c>
      <c r="H14" s="11">
        <v>970</v>
      </c>
      <c r="I14" s="11">
        <v>970</v>
      </c>
      <c r="J14" s="11">
        <v>970</v>
      </c>
      <c r="K14" s="11">
        <v>970</v>
      </c>
      <c r="L14" s="11">
        <v>970</v>
      </c>
      <c r="M14" s="11">
        <v>970</v>
      </c>
      <c r="N14" s="11">
        <f t="shared" si="12"/>
        <v>11640</v>
      </c>
    </row>
    <row r="15" spans="1:18" ht="20.25" customHeight="1" thickBot="1" x14ac:dyDescent="0.3">
      <c r="A15" s="12" t="s">
        <v>8</v>
      </c>
      <c r="B15" s="13">
        <f>SUM(B16:B22)</f>
        <v>75778.7</v>
      </c>
      <c r="C15" s="13">
        <f>SUM(C16:C22)</f>
        <v>83083.64</v>
      </c>
      <c r="D15" s="13">
        <f>SUM(D16:D22)</f>
        <v>90264.890000000014</v>
      </c>
      <c r="E15" s="13">
        <f t="shared" ref="E15:M15" si="13">SUM(E16:E22)</f>
        <v>107488.12</v>
      </c>
      <c r="F15" s="13">
        <f t="shared" si="13"/>
        <v>73272.87</v>
      </c>
      <c r="G15" s="13">
        <f t="shared" si="13"/>
        <v>88319.590000000011</v>
      </c>
      <c r="H15" s="13">
        <f t="shared" si="13"/>
        <v>75047.23</v>
      </c>
      <c r="I15" s="13">
        <f t="shared" si="13"/>
        <v>77074.189999999988</v>
      </c>
      <c r="J15" s="13">
        <f t="shared" si="13"/>
        <v>83732.500000000015</v>
      </c>
      <c r="K15" s="13">
        <f t="shared" si="13"/>
        <v>100135.62</v>
      </c>
      <c r="L15" s="13">
        <f t="shared" si="13"/>
        <v>96479.45</v>
      </c>
      <c r="M15" s="13">
        <f t="shared" si="13"/>
        <v>106971.97</v>
      </c>
      <c r="N15" s="13">
        <f>SUM(B15:M15)</f>
        <v>1057648.77</v>
      </c>
    </row>
    <row r="16" spans="1:18" ht="24" customHeight="1" thickBot="1" x14ac:dyDescent="0.3">
      <c r="A16" s="4" t="s">
        <v>28</v>
      </c>
      <c r="B16" s="11">
        <f>63512.43+1384.73</f>
        <v>64897.16</v>
      </c>
      <c r="C16" s="11">
        <f>69988.47+1431.19+4.43</f>
        <v>71424.09</v>
      </c>
      <c r="D16" s="11">
        <f>78360.27+1421.91</f>
        <v>79782.180000000008</v>
      </c>
      <c r="E16" s="11">
        <f>88210.79+1753.8</f>
        <v>89964.59</v>
      </c>
      <c r="F16" s="11">
        <f>64886.31+1374.6</f>
        <v>66260.91</v>
      </c>
      <c r="G16" s="11">
        <f>67012.57+1399.37</f>
        <v>68411.94</v>
      </c>
      <c r="H16" s="11">
        <f>66313.4+1347.83</f>
        <v>67661.23</v>
      </c>
      <c r="I16" s="11">
        <f>64338.41+1416.73</f>
        <v>65755.14</v>
      </c>
      <c r="J16" s="11">
        <f>74213.61+1300.86</f>
        <v>75514.47</v>
      </c>
      <c r="K16" s="11">
        <f>84319.06+1585.61</f>
        <v>85904.67</v>
      </c>
      <c r="L16" s="11">
        <f>84724.17+1600.12</f>
        <v>86324.29</v>
      </c>
      <c r="M16" s="11">
        <f>95594.68+1804.97</f>
        <v>97399.65</v>
      </c>
      <c r="N16" s="11">
        <f>SUM(B16:M16)</f>
        <v>919300.32000000007</v>
      </c>
    </row>
    <row r="17" spans="1:15" ht="26.25" customHeight="1" thickBot="1" x14ac:dyDescent="0.3">
      <c r="A17" s="4" t="s">
        <v>17</v>
      </c>
      <c r="B17" s="11">
        <v>61.21</v>
      </c>
      <c r="C17" s="11">
        <v>39.24</v>
      </c>
      <c r="D17" s="11">
        <v>375.36</v>
      </c>
      <c r="E17" s="11">
        <v>503.24</v>
      </c>
      <c r="F17" s="11">
        <v>6.64</v>
      </c>
      <c r="G17" s="11">
        <v>10800.79</v>
      </c>
      <c r="H17" s="11">
        <v>272.61</v>
      </c>
      <c r="I17" s="11">
        <v>41.29</v>
      </c>
      <c r="J17" s="11">
        <v>95.16</v>
      </c>
      <c r="K17" s="11">
        <v>102.39</v>
      </c>
      <c r="L17" s="11">
        <v>83.64</v>
      </c>
      <c r="M17" s="11">
        <v>301.43</v>
      </c>
      <c r="N17" s="11">
        <f t="shared" ref="N17:N22" si="14">SUM(B17:M17)</f>
        <v>12683.000000000002</v>
      </c>
    </row>
    <row r="18" spans="1:15" ht="26.25" customHeight="1" thickBot="1" x14ac:dyDescent="0.3">
      <c r="A18" s="4" t="s">
        <v>18</v>
      </c>
      <c r="B18" s="11">
        <v>951.06</v>
      </c>
      <c r="C18" s="11">
        <v>801.61</v>
      </c>
      <c r="D18" s="11">
        <v>1730.02</v>
      </c>
      <c r="E18" s="11">
        <v>514.4</v>
      </c>
      <c r="F18" s="11">
        <v>10.57</v>
      </c>
      <c r="G18" s="11">
        <v>20.25</v>
      </c>
      <c r="H18" s="11">
        <v>66.19</v>
      </c>
      <c r="I18" s="11">
        <v>29.81</v>
      </c>
      <c r="J18" s="11">
        <v>0</v>
      </c>
      <c r="K18" s="11">
        <v>12.28</v>
      </c>
      <c r="L18" s="11">
        <v>0</v>
      </c>
      <c r="M18" s="11">
        <v>0.99</v>
      </c>
      <c r="N18" s="11">
        <f t="shared" si="14"/>
        <v>4137.18</v>
      </c>
    </row>
    <row r="19" spans="1:15" ht="24" customHeight="1" thickBot="1" x14ac:dyDescent="0.3">
      <c r="A19" s="4" t="s">
        <v>19</v>
      </c>
      <c r="B19" s="11">
        <v>2380.7800000000002</v>
      </c>
      <c r="C19" s="11">
        <v>3705.17</v>
      </c>
      <c r="D19" s="11">
        <v>1035.69</v>
      </c>
      <c r="E19" s="11">
        <v>7912.66</v>
      </c>
      <c r="F19" s="11">
        <v>90.79</v>
      </c>
      <c r="G19" s="11">
        <v>1955.7</v>
      </c>
      <c r="H19" s="11">
        <v>216.06</v>
      </c>
      <c r="I19" s="11">
        <v>4416.83</v>
      </c>
      <c r="J19" s="11">
        <v>1479.55</v>
      </c>
      <c r="K19" s="11">
        <v>5676.44</v>
      </c>
      <c r="L19" s="11">
        <v>2170.27</v>
      </c>
      <c r="M19" s="11">
        <v>1391.74</v>
      </c>
      <c r="N19" s="11">
        <f t="shared" si="14"/>
        <v>32431.68</v>
      </c>
    </row>
    <row r="20" spans="1:15" ht="24" customHeight="1" thickBot="1" x14ac:dyDescent="0.3">
      <c r="A20" s="4" t="s">
        <v>27</v>
      </c>
      <c r="B20" s="11">
        <v>383.43</v>
      </c>
      <c r="C20" s="11">
        <v>425.42</v>
      </c>
      <c r="D20" s="11">
        <v>472.4</v>
      </c>
      <c r="E20" s="11">
        <v>534.67999999999995</v>
      </c>
      <c r="F20" s="11">
        <v>365.81</v>
      </c>
      <c r="G20" s="11">
        <v>410.77</v>
      </c>
      <c r="H20" s="11">
        <v>419.67</v>
      </c>
      <c r="I20" s="11">
        <v>394.26</v>
      </c>
      <c r="J20" s="11">
        <v>384.08</v>
      </c>
      <c r="K20" s="11">
        <v>437.2</v>
      </c>
      <c r="L20" s="11">
        <v>439.28</v>
      </c>
      <c r="M20" s="11">
        <v>500.91</v>
      </c>
      <c r="N20" s="11">
        <f t="shared" si="14"/>
        <v>5167.9099999999989</v>
      </c>
    </row>
    <row r="21" spans="1:15" ht="24" customHeight="1" thickBot="1" x14ac:dyDescent="0.3">
      <c r="A21" s="4" t="s">
        <v>26</v>
      </c>
      <c r="B21" s="11">
        <v>6205.06</v>
      </c>
      <c r="C21" s="11">
        <v>5788.11</v>
      </c>
      <c r="D21" s="11">
        <v>5829.24</v>
      </c>
      <c r="E21" s="11">
        <v>7158.55</v>
      </c>
      <c r="F21" s="11">
        <v>5638.15</v>
      </c>
      <c r="G21" s="11">
        <v>5820.14</v>
      </c>
      <c r="H21" s="11">
        <v>5511.47</v>
      </c>
      <c r="I21" s="11">
        <v>5536.86</v>
      </c>
      <c r="J21" s="11">
        <v>5359.24</v>
      </c>
      <c r="K21" s="11">
        <v>6612.64</v>
      </c>
      <c r="L21" s="11">
        <v>6561.97</v>
      </c>
      <c r="M21" s="11">
        <v>6477.25</v>
      </c>
      <c r="N21" s="11">
        <f t="shared" si="14"/>
        <v>72498.679999999993</v>
      </c>
    </row>
    <row r="22" spans="1:15" ht="21" customHeight="1" thickBot="1" x14ac:dyDescent="0.3">
      <c r="A22" s="4" t="s">
        <v>15</v>
      </c>
      <c r="B22" s="14">
        <v>900</v>
      </c>
      <c r="C22" s="14">
        <v>900</v>
      </c>
      <c r="D22" s="14">
        <v>1040</v>
      </c>
      <c r="E22" s="14">
        <v>900</v>
      </c>
      <c r="F22" s="14">
        <v>900</v>
      </c>
      <c r="G22" s="14">
        <v>900</v>
      </c>
      <c r="H22" s="14">
        <v>900</v>
      </c>
      <c r="I22" s="14">
        <v>900</v>
      </c>
      <c r="J22" s="14">
        <v>900</v>
      </c>
      <c r="K22" s="11">
        <v>1390</v>
      </c>
      <c r="L22" s="11">
        <v>900</v>
      </c>
      <c r="M22" s="11">
        <v>900</v>
      </c>
      <c r="N22" s="11">
        <f t="shared" si="14"/>
        <v>11430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5">4732.6*0.55</f>
        <v>2602.9300000000003</v>
      </c>
      <c r="C24" s="11">
        <f t="shared" si="15"/>
        <v>2602.9300000000003</v>
      </c>
      <c r="D24" s="11">
        <f t="shared" si="15"/>
        <v>2602.9300000000003</v>
      </c>
      <c r="E24" s="11">
        <f t="shared" si="15"/>
        <v>2602.9300000000003</v>
      </c>
      <c r="F24" s="11">
        <f t="shared" si="15"/>
        <v>2602.9300000000003</v>
      </c>
      <c r="G24" s="11">
        <f t="shared" si="15"/>
        <v>2602.9300000000003</v>
      </c>
      <c r="H24" s="11">
        <f t="shared" si="15"/>
        <v>2602.9300000000003</v>
      </c>
      <c r="I24" s="11">
        <f t="shared" si="15"/>
        <v>2602.9300000000003</v>
      </c>
      <c r="J24" s="11">
        <f t="shared" si="15"/>
        <v>2602.9300000000003</v>
      </c>
      <c r="K24" s="11">
        <f t="shared" si="15"/>
        <v>2602.9300000000003</v>
      </c>
      <c r="L24" s="11">
        <f t="shared" si="15"/>
        <v>2602.9300000000003</v>
      </c>
      <c r="M24" s="11">
        <f t="shared" si="15"/>
        <v>2602.9300000000003</v>
      </c>
      <c r="N24" s="11">
        <f>SUM(B24:M24)</f>
        <v>31235.160000000003</v>
      </c>
    </row>
    <row r="25" spans="1:15" ht="22.5" customHeight="1" thickBot="1" x14ac:dyDescent="0.3">
      <c r="A25" s="4" t="s">
        <v>2</v>
      </c>
      <c r="B25" s="11">
        <f t="shared" ref="B25:M25" si="16">4732.6*0.17</f>
        <v>804.54200000000014</v>
      </c>
      <c r="C25" s="11">
        <f t="shared" si="16"/>
        <v>804.54200000000014</v>
      </c>
      <c r="D25" s="11">
        <f t="shared" si="16"/>
        <v>804.54200000000014</v>
      </c>
      <c r="E25" s="11">
        <f t="shared" si="16"/>
        <v>804.54200000000014</v>
      </c>
      <c r="F25" s="11">
        <f t="shared" si="16"/>
        <v>804.54200000000014</v>
      </c>
      <c r="G25" s="11">
        <f t="shared" si="16"/>
        <v>804.54200000000014</v>
      </c>
      <c r="H25" s="11">
        <f t="shared" si="16"/>
        <v>804.54200000000014</v>
      </c>
      <c r="I25" s="11">
        <f t="shared" si="16"/>
        <v>804.54200000000014</v>
      </c>
      <c r="J25" s="11">
        <f t="shared" si="16"/>
        <v>804.54200000000014</v>
      </c>
      <c r="K25" s="11">
        <f t="shared" si="16"/>
        <v>804.54200000000014</v>
      </c>
      <c r="L25" s="11">
        <f t="shared" si="16"/>
        <v>804.54200000000014</v>
      </c>
      <c r="M25" s="11">
        <f t="shared" si="16"/>
        <v>804.54200000000014</v>
      </c>
      <c r="N25" s="11">
        <f t="shared" ref="N25:N37" si="17">SUM(B25:M25)</f>
        <v>9654.5040000000026</v>
      </c>
    </row>
    <row r="26" spans="1:15" ht="21" customHeight="1" thickBot="1" x14ac:dyDescent="0.3">
      <c r="A26" s="4" t="s">
        <v>3</v>
      </c>
      <c r="B26" s="11">
        <f>87194.01*2.3%</f>
        <v>2005.4622299999999</v>
      </c>
      <c r="C26" s="11">
        <f>84435.32*2.3%</f>
        <v>1942.0123600000002</v>
      </c>
      <c r="D26" s="11">
        <f>90080.19*2.3%</f>
        <v>2071.8443699999998</v>
      </c>
      <c r="E26" s="11">
        <f>82345.31*2.3%</f>
        <v>1893.9421299999999</v>
      </c>
      <c r="F26" s="11">
        <f>97280.2*2.3%</f>
        <v>2237.4445999999998</v>
      </c>
      <c r="G26" s="11">
        <f>82345.31*2.3%</f>
        <v>1893.9421299999999</v>
      </c>
      <c r="H26" s="11">
        <f>87599.87*2.3%</f>
        <v>2014.7970099999998</v>
      </c>
      <c r="I26" s="11">
        <f>98067.44*2.3%</f>
        <v>2255.5511200000001</v>
      </c>
      <c r="J26" s="11">
        <f>102877.94*2.3%</f>
        <v>2366.1926199999998</v>
      </c>
      <c r="K26" s="11">
        <f>59639.45*2.3%</f>
        <v>1371.7073499999999</v>
      </c>
      <c r="L26" s="11">
        <f>97288.94*2.3%</f>
        <v>2237.6456200000002</v>
      </c>
      <c r="M26" s="11">
        <f>103062.35*2.3%</f>
        <v>2370.4340500000003</v>
      </c>
      <c r="N26" s="11">
        <f t="shared" si="17"/>
        <v>24660.975589999998</v>
      </c>
    </row>
    <row r="27" spans="1:15" ht="23.25" customHeight="1" thickBot="1" x14ac:dyDescent="0.3">
      <c r="A27" s="4" t="s">
        <v>4</v>
      </c>
      <c r="B27" s="11">
        <f>74878.7*3%</f>
        <v>2246.3609999999999</v>
      </c>
      <c r="C27" s="11">
        <f>82183.64*3%</f>
        <v>2465.5092</v>
      </c>
      <c r="D27" s="11">
        <f>89224.89*3%</f>
        <v>2676.7466999999997</v>
      </c>
      <c r="E27" s="11">
        <f>106588.12*3%</f>
        <v>3197.6435999999999</v>
      </c>
      <c r="F27" s="11">
        <f>72372.87*3%</f>
        <v>2171.1860999999999</v>
      </c>
      <c r="G27" s="11">
        <f>87419.59*3%</f>
        <v>2622.5876999999996</v>
      </c>
      <c r="H27" s="11">
        <f>74147.23*3%</f>
        <v>2224.4168999999997</v>
      </c>
      <c r="I27" s="11">
        <f>76174.19*3%</f>
        <v>2285.2257</v>
      </c>
      <c r="J27" s="11">
        <f>82832.5*3%</f>
        <v>2484.9749999999999</v>
      </c>
      <c r="K27" s="11">
        <f>98745.62*3%</f>
        <v>2962.3685999999998</v>
      </c>
      <c r="L27" s="11">
        <f>95579.45*3%</f>
        <v>2867.3834999999999</v>
      </c>
      <c r="M27" s="11">
        <f>106071.97*3%</f>
        <v>3182.1590999999999</v>
      </c>
      <c r="N27" s="11">
        <f t="shared" si="17"/>
        <v>31386.563099999999</v>
      </c>
    </row>
    <row r="28" spans="1:15" ht="23.25" customHeight="1" thickBot="1" x14ac:dyDescent="0.3">
      <c r="A28" s="4" t="s">
        <v>9</v>
      </c>
      <c r="B28" s="11">
        <v>35021.24</v>
      </c>
      <c r="C28" s="11">
        <v>35021.24</v>
      </c>
      <c r="D28" s="11">
        <v>35021.24</v>
      </c>
      <c r="E28" s="11">
        <v>35021.24</v>
      </c>
      <c r="F28" s="11">
        <v>35021.24</v>
      </c>
      <c r="G28" s="11">
        <v>35021.24</v>
      </c>
      <c r="H28" s="11">
        <v>35021.24</v>
      </c>
      <c r="I28" s="24">
        <f>4732.6*8.5</f>
        <v>40227.100000000006</v>
      </c>
      <c r="J28" s="24">
        <f>4732.6*8.5</f>
        <v>40227.100000000006</v>
      </c>
      <c r="K28" s="24">
        <f t="shared" ref="K28:M28" si="18">4732.6*8.5</f>
        <v>40227.100000000006</v>
      </c>
      <c r="L28" s="24">
        <f t="shared" si="18"/>
        <v>40227.100000000006</v>
      </c>
      <c r="M28" s="24">
        <f t="shared" si="18"/>
        <v>40227.100000000006</v>
      </c>
      <c r="N28" s="11">
        <f t="shared" si="17"/>
        <v>446284.17999999993</v>
      </c>
    </row>
    <row r="29" spans="1:15" ht="26.25" customHeight="1" thickBot="1" x14ac:dyDescent="0.3">
      <c r="A29" s="4" t="s">
        <v>20</v>
      </c>
      <c r="B29" s="11">
        <v>0</v>
      </c>
      <c r="C29" s="11">
        <v>0</v>
      </c>
      <c r="D29" s="11">
        <v>0</v>
      </c>
      <c r="E29" s="11">
        <f>11172.51+1518.74</f>
        <v>12691.25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7"/>
        <v>12691.25</v>
      </c>
    </row>
    <row r="30" spans="1:15" ht="26.25" customHeight="1" thickBot="1" x14ac:dyDescent="0.3">
      <c r="A30" s="4" t="s">
        <v>21</v>
      </c>
      <c r="B30" s="11">
        <v>1742.77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150.41999999999999</v>
      </c>
      <c r="N30" s="11">
        <f t="shared" si="17"/>
        <v>1893.19</v>
      </c>
    </row>
    <row r="31" spans="1:15" ht="26.25" customHeight="1" thickBot="1" x14ac:dyDescent="0.3">
      <c r="A31" s="4" t="s">
        <v>22</v>
      </c>
      <c r="B31" s="11">
        <v>347.49</v>
      </c>
      <c r="C31" s="11">
        <v>7734.87</v>
      </c>
      <c r="D31" s="11">
        <v>0</v>
      </c>
      <c r="E31" s="11">
        <v>2243.67</v>
      </c>
      <c r="F31" s="11">
        <v>0</v>
      </c>
      <c r="G31" s="11">
        <v>5246.67</v>
      </c>
      <c r="H31" s="11">
        <v>1611</v>
      </c>
      <c r="I31" s="11">
        <v>6421.5</v>
      </c>
      <c r="J31" s="11">
        <v>1966.5</v>
      </c>
      <c r="K31" s="11">
        <v>832.5</v>
      </c>
      <c r="L31" s="11">
        <v>6606</v>
      </c>
      <c r="M31" s="11">
        <v>2088</v>
      </c>
      <c r="N31" s="11">
        <f t="shared" si="17"/>
        <v>35098.199999999997</v>
      </c>
    </row>
    <row r="32" spans="1:15" ht="26.25" customHeight="1" thickBot="1" x14ac:dyDescent="0.3">
      <c r="A32" s="4" t="s">
        <v>27</v>
      </c>
      <c r="B32" s="11">
        <v>443.68</v>
      </c>
      <c r="C32" s="11">
        <v>443.68</v>
      </c>
      <c r="D32" s="11">
        <v>443.68</v>
      </c>
      <c r="E32" s="11">
        <v>443.68</v>
      </c>
      <c r="F32" s="11">
        <v>443.68</v>
      </c>
      <c r="G32" s="11">
        <v>443.68</v>
      </c>
      <c r="H32" s="11">
        <v>451.62</v>
      </c>
      <c r="I32" s="11">
        <v>451.62</v>
      </c>
      <c r="J32" s="11">
        <v>451.62</v>
      </c>
      <c r="K32" s="11">
        <v>451.62</v>
      </c>
      <c r="L32" s="11">
        <v>451.62</v>
      </c>
      <c r="M32" s="11">
        <v>451.62</v>
      </c>
      <c r="N32" s="11">
        <f t="shared" si="17"/>
        <v>5371.7999999999993</v>
      </c>
    </row>
    <row r="33" spans="1:14" ht="22.5" customHeight="1" thickBot="1" x14ac:dyDescent="0.3">
      <c r="A33" s="4" t="s">
        <v>6</v>
      </c>
      <c r="B33" s="24">
        <f>4732.6*2.34</f>
        <v>11074.284</v>
      </c>
      <c r="C33" s="24">
        <f t="shared" ref="C33:H33" si="19">4732.6*2.34</f>
        <v>11074.284</v>
      </c>
      <c r="D33" s="24">
        <f t="shared" si="19"/>
        <v>11074.284</v>
      </c>
      <c r="E33" s="24">
        <f t="shared" si="19"/>
        <v>11074.284</v>
      </c>
      <c r="F33" s="24">
        <f t="shared" si="19"/>
        <v>11074.284</v>
      </c>
      <c r="G33" s="24">
        <f t="shared" si="19"/>
        <v>11074.284</v>
      </c>
      <c r="H33" s="24">
        <f t="shared" si="19"/>
        <v>11074.284</v>
      </c>
      <c r="I33" s="24">
        <f>4732.6*2.79</f>
        <v>13203.954000000002</v>
      </c>
      <c r="J33" s="24">
        <f>4732.6*2.79</f>
        <v>13203.954000000002</v>
      </c>
      <c r="K33" s="24">
        <f t="shared" ref="K33:M33" si="20">4732.6*2.79</f>
        <v>13203.954000000002</v>
      </c>
      <c r="L33" s="24">
        <f t="shared" si="20"/>
        <v>13203.954000000002</v>
      </c>
      <c r="M33" s="24">
        <f t="shared" si="20"/>
        <v>13203.954000000002</v>
      </c>
      <c r="N33" s="11">
        <f t="shared" si="17"/>
        <v>143539.758</v>
      </c>
    </row>
    <row r="34" spans="1:14" ht="22.5" customHeight="1" thickBot="1" x14ac:dyDescent="0.3">
      <c r="A34" s="4" t="s">
        <v>25</v>
      </c>
      <c r="B34" s="11">
        <f t="shared" ref="B34:G34" si="21">1140+420</f>
        <v>1560</v>
      </c>
      <c r="C34" s="11">
        <f t="shared" si="21"/>
        <v>1560</v>
      </c>
      <c r="D34" s="11">
        <f t="shared" si="21"/>
        <v>1560</v>
      </c>
      <c r="E34" s="11">
        <f t="shared" si="21"/>
        <v>1560</v>
      </c>
      <c r="F34" s="11">
        <f t="shared" si="21"/>
        <v>1560</v>
      </c>
      <c r="G34" s="11">
        <f t="shared" si="21"/>
        <v>1560</v>
      </c>
      <c r="H34" s="11">
        <f t="shared" ref="H34:M34" si="22">1140+420</f>
        <v>1560</v>
      </c>
      <c r="I34" s="11">
        <f t="shared" si="22"/>
        <v>1560</v>
      </c>
      <c r="J34" s="11">
        <f t="shared" si="22"/>
        <v>1560</v>
      </c>
      <c r="K34" s="11">
        <f t="shared" si="22"/>
        <v>1560</v>
      </c>
      <c r="L34" s="11">
        <f t="shared" si="22"/>
        <v>1560</v>
      </c>
      <c r="M34" s="11">
        <f t="shared" si="22"/>
        <v>1560</v>
      </c>
      <c r="N34" s="11">
        <f t="shared" si="17"/>
        <v>18720</v>
      </c>
    </row>
    <row r="35" spans="1:14" ht="21.75" customHeight="1" thickBot="1" x14ac:dyDescent="0.3">
      <c r="A35" s="4" t="s">
        <v>26</v>
      </c>
      <c r="B35" s="11">
        <v>5380</v>
      </c>
      <c r="C35" s="11">
        <v>5910</v>
      </c>
      <c r="D35" s="11">
        <v>5055</v>
      </c>
      <c r="E35" s="11">
        <v>7245</v>
      </c>
      <c r="F35" s="11">
        <v>5580</v>
      </c>
      <c r="G35" s="11">
        <v>5392</v>
      </c>
      <c r="H35" s="11">
        <v>5340</v>
      </c>
      <c r="I35" s="11">
        <v>4760</v>
      </c>
      <c r="J35" s="11">
        <v>5615</v>
      </c>
      <c r="K35" s="11">
        <v>6080</v>
      </c>
      <c r="L35" s="11">
        <v>6030</v>
      </c>
      <c r="M35" s="11">
        <v>6380</v>
      </c>
      <c r="N35" s="11">
        <f t="shared" si="17"/>
        <v>68767</v>
      </c>
    </row>
    <row r="36" spans="1:14" ht="24.75" customHeight="1" thickBot="1" x14ac:dyDescent="0.3">
      <c r="A36" s="4" t="s">
        <v>14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20324.740000000002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 t="shared" si="17"/>
        <v>20324.740000000002</v>
      </c>
    </row>
    <row r="37" spans="1:14" ht="24" customHeight="1" thickBot="1" x14ac:dyDescent="0.3">
      <c r="A37" s="4" t="s">
        <v>10</v>
      </c>
      <c r="B37" s="11">
        <f>5406.1+1196.2</f>
        <v>6602.3</v>
      </c>
      <c r="C37" s="11">
        <f>73818.31+1119.1+1035.9+10532.4+396.2</f>
        <v>86901.909999999989</v>
      </c>
      <c r="D37" s="11">
        <f>452.9+452.5</f>
        <v>905.4</v>
      </c>
      <c r="E37" s="11">
        <f>141606.3+1247.4+6835.1+1049.3+839.4+885.5</f>
        <v>152462.99999999997</v>
      </c>
      <c r="F37" s="11">
        <f>1544.3</f>
        <v>1544.3</v>
      </c>
      <c r="G37" s="11">
        <f>42750+50000+2702.5+784.9+65+1302.9</f>
        <v>97605.299999999988</v>
      </c>
      <c r="H37" s="11">
        <f>5594+642.3+1375.2+1580</f>
        <v>9191.5</v>
      </c>
      <c r="I37" s="11">
        <f>65+1267.9+3504.9</f>
        <v>4837.8</v>
      </c>
      <c r="J37" s="11">
        <f>25650+1205.4+11808.14</f>
        <v>38663.54</v>
      </c>
      <c r="K37" s="11">
        <v>0</v>
      </c>
      <c r="L37" s="11">
        <f>5709+6200.8</f>
        <v>11909.8</v>
      </c>
      <c r="M37" s="11">
        <f>105+2322.4+195+1774+3310.4</f>
        <v>7706.7999999999993</v>
      </c>
      <c r="N37" s="11">
        <f t="shared" si="17"/>
        <v>418331.64999999991</v>
      </c>
    </row>
    <row r="38" spans="1:14" ht="22.5" customHeight="1" thickBot="1" x14ac:dyDescent="0.3">
      <c r="A38" s="9" t="s">
        <v>23</v>
      </c>
      <c r="B38" s="10">
        <f t="shared" ref="B38:M38" si="23">SUM(B24:B37)</f>
        <v>69831.059229999999</v>
      </c>
      <c r="C38" s="10">
        <f t="shared" si="23"/>
        <v>156460.97755999997</v>
      </c>
      <c r="D38" s="10">
        <f t="shared" si="23"/>
        <v>62215.667069999996</v>
      </c>
      <c r="E38" s="10">
        <f t="shared" si="23"/>
        <v>231241.18172999995</v>
      </c>
      <c r="F38" s="10">
        <f t="shared" si="23"/>
        <v>63039.606700000004</v>
      </c>
      <c r="G38" s="10">
        <f t="shared" si="23"/>
        <v>164267.17582999999</v>
      </c>
      <c r="H38" s="10">
        <f t="shared" si="23"/>
        <v>92221.069910000006</v>
      </c>
      <c r="I38" s="10">
        <f t="shared" si="23"/>
        <v>79410.22282000001</v>
      </c>
      <c r="J38" s="10">
        <f t="shared" si="23"/>
        <v>109946.35362000001</v>
      </c>
      <c r="K38" s="10">
        <f t="shared" si="23"/>
        <v>70096.721950000006</v>
      </c>
      <c r="L38" s="10">
        <f t="shared" si="23"/>
        <v>88500.975120000017</v>
      </c>
      <c r="M38" s="10">
        <f t="shared" si="23"/>
        <v>80727.95915000001</v>
      </c>
      <c r="N38" s="10">
        <f>SUM(B38:M38)</f>
        <v>1267958.9706899999</v>
      </c>
    </row>
    <row r="39" spans="1:14" ht="23.25" customHeight="1" thickBot="1" x14ac:dyDescent="0.3">
      <c r="A39" s="4" t="s">
        <v>5</v>
      </c>
      <c r="B39" s="18">
        <f t="shared" ref="B39:N39" si="24">B15-B38</f>
        <v>5947.6407699999982</v>
      </c>
      <c r="C39" s="18">
        <f t="shared" si="24"/>
        <v>-73377.337559999971</v>
      </c>
      <c r="D39" s="18">
        <f t="shared" si="24"/>
        <v>28049.222930000018</v>
      </c>
      <c r="E39" s="18">
        <f t="shared" si="24"/>
        <v>-123753.06172999996</v>
      </c>
      <c r="F39" s="18">
        <f t="shared" si="24"/>
        <v>10233.263299999991</v>
      </c>
      <c r="G39" s="18">
        <f t="shared" si="24"/>
        <v>-75947.585829999982</v>
      </c>
      <c r="H39" s="18">
        <f t="shared" si="24"/>
        <v>-17173.83991000001</v>
      </c>
      <c r="I39" s="18">
        <f t="shared" si="24"/>
        <v>-2336.0328200000222</v>
      </c>
      <c r="J39" s="18">
        <f t="shared" si="24"/>
        <v>-26213.853619999994</v>
      </c>
      <c r="K39" s="18">
        <f t="shared" si="24"/>
        <v>30038.898049999989</v>
      </c>
      <c r="L39" s="18">
        <f t="shared" si="24"/>
        <v>7978.4748799999797</v>
      </c>
      <c r="M39" s="18">
        <f t="shared" si="24"/>
        <v>26244.010849999991</v>
      </c>
      <c r="N39" s="11">
        <f t="shared" si="24"/>
        <v>-210310.20068999985</v>
      </c>
    </row>
    <row r="40" spans="1:14" ht="23.25" customHeight="1" thickBot="1" x14ac:dyDescent="0.3">
      <c r="A40" s="4" t="s">
        <v>7</v>
      </c>
      <c r="B40" s="14">
        <f>B5+B39</f>
        <v>-240653.46922999999</v>
      </c>
      <c r="C40" s="19">
        <f>B40+C39</f>
        <v>-314030.80678999994</v>
      </c>
      <c r="D40" s="19">
        <f t="shared" ref="D40:M40" si="25">C40+D39</f>
        <v>-285981.5838599999</v>
      </c>
      <c r="E40" s="19">
        <f t="shared" si="25"/>
        <v>-409734.64558999985</v>
      </c>
      <c r="F40" s="19">
        <f t="shared" si="25"/>
        <v>-399501.38228999986</v>
      </c>
      <c r="G40" s="19">
        <f t="shared" si="25"/>
        <v>-475448.96811999986</v>
      </c>
      <c r="H40" s="19">
        <f t="shared" si="25"/>
        <v>-492622.80802999984</v>
      </c>
      <c r="I40" s="19">
        <f t="shared" si="25"/>
        <v>-494958.84084999986</v>
      </c>
      <c r="J40" s="14">
        <f t="shared" si="25"/>
        <v>-521172.69446999987</v>
      </c>
      <c r="K40" s="19">
        <f t="shared" si="25"/>
        <v>-491133.79641999991</v>
      </c>
      <c r="L40" s="19">
        <f t="shared" si="25"/>
        <v>-483155.32153999992</v>
      </c>
      <c r="M40" s="19">
        <f t="shared" si="25"/>
        <v>-456911.31068999995</v>
      </c>
      <c r="N40" s="21">
        <f>N5+N39</f>
        <v>-456911.31068999984</v>
      </c>
    </row>
    <row r="41" spans="1:14" ht="27" customHeight="1" thickBot="1" x14ac:dyDescent="0.3">
      <c r="A41" s="15" t="s">
        <v>11</v>
      </c>
      <c r="B41" s="20">
        <f>B6+B15-B7</f>
        <v>-213447.66999999998</v>
      </c>
      <c r="C41" s="20">
        <f>C6+C15-C7</f>
        <v>-215769.34999999998</v>
      </c>
      <c r="D41" s="20">
        <f>D6+D15-D7</f>
        <v>-216554.64999999997</v>
      </c>
      <c r="E41" s="20">
        <f t="shared" ref="E41:N41" si="26">E6+E15-E7</f>
        <v>-192381.83999999997</v>
      </c>
      <c r="F41" s="20">
        <f t="shared" si="26"/>
        <v>-217359.16999999998</v>
      </c>
      <c r="G41" s="20">
        <f t="shared" si="26"/>
        <v>-212354.88999999996</v>
      </c>
      <c r="H41" s="20">
        <f t="shared" si="26"/>
        <v>-225877.52999999997</v>
      </c>
      <c r="I41" s="20">
        <f t="shared" si="26"/>
        <v>-247840.77999999997</v>
      </c>
      <c r="J41" s="22">
        <f t="shared" si="26"/>
        <v>-267956.21999999997</v>
      </c>
      <c r="K41" s="20">
        <f t="shared" si="26"/>
        <v>-228430.05</v>
      </c>
      <c r="L41" s="20">
        <f t="shared" si="26"/>
        <v>-230209.53999999998</v>
      </c>
      <c r="M41" s="20">
        <f t="shared" si="26"/>
        <v>-227269.91999999998</v>
      </c>
      <c r="N41" s="23">
        <f t="shared" si="26"/>
        <v>-227269.92000000004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2022-03-15T09:28:58Z</cp:lastPrinted>
  <dcterms:created xsi:type="dcterms:W3CDTF">2011-06-06T03:25:48Z</dcterms:created>
  <dcterms:modified xsi:type="dcterms:W3CDTF">2022-03-15T09:37:36Z</dcterms:modified>
</cp:coreProperties>
</file>