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/>
</workbook>
</file>

<file path=xl/calcChain.xml><?xml version="1.0" encoding="utf-8"?>
<calcChain xmlns="http://schemas.openxmlformats.org/spreadsheetml/2006/main">
  <c r="K25" i="1" l="1"/>
  <c r="M34" i="1" l="1"/>
  <c r="M28" i="1" l="1"/>
  <c r="L28" i="1"/>
  <c r="K28" i="1"/>
  <c r="K34" i="1" l="1"/>
  <c r="M26" i="1" l="1"/>
  <c r="M25" i="1"/>
  <c r="L26" i="1" l="1"/>
  <c r="L25" i="1"/>
  <c r="K26" i="1" l="1"/>
  <c r="K16" i="1"/>
  <c r="L32" i="1" l="1"/>
  <c r="M32" i="1"/>
  <c r="K32" i="1"/>
  <c r="L27" i="1"/>
  <c r="M27" i="1"/>
  <c r="K27" i="1"/>
  <c r="K24" i="1" l="1"/>
  <c r="L24" i="1"/>
  <c r="M24" i="1"/>
  <c r="K23" i="1"/>
  <c r="L23" i="1"/>
  <c r="M23" i="1"/>
  <c r="C32" i="1" l="1"/>
  <c r="D32" i="1"/>
  <c r="E32" i="1"/>
  <c r="F32" i="1"/>
  <c r="G32" i="1"/>
  <c r="H32" i="1"/>
  <c r="I32" i="1"/>
  <c r="J32" i="1"/>
  <c r="B32" i="1"/>
  <c r="J34" i="1" l="1"/>
  <c r="I34" i="1" l="1"/>
  <c r="J28" i="1" l="1"/>
  <c r="I28" i="1"/>
  <c r="H28" i="1"/>
  <c r="J26" i="1" l="1"/>
  <c r="J25" i="1"/>
  <c r="I26" i="1" l="1"/>
  <c r="I25" i="1"/>
  <c r="H26" i="1" l="1"/>
  <c r="H25" i="1"/>
  <c r="H24" i="1" l="1"/>
  <c r="I24" i="1"/>
  <c r="J24" i="1"/>
  <c r="H23" i="1"/>
  <c r="I23" i="1"/>
  <c r="J23" i="1"/>
  <c r="G34" i="1" l="1"/>
  <c r="F28" i="1" l="1"/>
  <c r="E34" i="1" l="1"/>
  <c r="G28" i="1" l="1"/>
  <c r="E28" i="1"/>
  <c r="G26" i="1" l="1"/>
  <c r="G16" i="1"/>
  <c r="G25" i="1"/>
  <c r="F26" i="1" l="1"/>
  <c r="F25" i="1"/>
  <c r="E26" i="1" l="1"/>
  <c r="E25" i="1"/>
  <c r="E24" i="1" l="1"/>
  <c r="F24" i="1"/>
  <c r="G24" i="1"/>
  <c r="E23" i="1"/>
  <c r="F23" i="1"/>
  <c r="G23" i="1"/>
  <c r="C26" i="1" l="1"/>
  <c r="D34" i="1" l="1"/>
  <c r="D28" i="1" l="1"/>
  <c r="C28" i="1"/>
  <c r="B28" i="1"/>
  <c r="D26" i="1" l="1"/>
  <c r="D25" i="1"/>
  <c r="C25" i="1" l="1"/>
  <c r="B26" i="1" l="1"/>
  <c r="B25" i="1"/>
  <c r="B34" i="1" l="1"/>
  <c r="D15" i="1" l="1"/>
  <c r="C24" i="1" l="1"/>
  <c r="D24" i="1"/>
  <c r="C23" i="1"/>
  <c r="D23" i="1"/>
  <c r="B24" i="1"/>
  <c r="B23" i="1"/>
  <c r="N7" i="1" l="1"/>
  <c r="N6" i="1"/>
  <c r="N21" i="1"/>
  <c r="N23" i="1" l="1"/>
  <c r="N24" i="1"/>
  <c r="N27" i="1"/>
  <c r="N28" i="1"/>
  <c r="N29" i="1"/>
  <c r="N30" i="1"/>
  <c r="N31" i="1"/>
  <c r="N33" i="1"/>
  <c r="N17" i="1"/>
  <c r="N18" i="1"/>
  <c r="N19" i="1"/>
  <c r="N20" i="1"/>
  <c r="N16" i="1"/>
  <c r="K15" i="1"/>
  <c r="L15" i="1"/>
  <c r="M15" i="1"/>
  <c r="N10" i="1"/>
  <c r="N11" i="1"/>
  <c r="N12" i="1"/>
  <c r="N13" i="1"/>
  <c r="N14" i="1"/>
  <c r="N9" i="1"/>
  <c r="K8" i="1"/>
  <c r="L8" i="1"/>
  <c r="M8" i="1"/>
  <c r="M35" i="1" l="1"/>
  <c r="M36" i="1" s="1"/>
  <c r="L35" i="1"/>
  <c r="L36" i="1" s="1"/>
  <c r="N26" i="1"/>
  <c r="K35" i="1" l="1"/>
  <c r="K36" i="1" l="1"/>
  <c r="I15" i="1"/>
  <c r="H15" i="1"/>
  <c r="J15" i="1"/>
  <c r="H8" i="1"/>
  <c r="J8" i="1" l="1"/>
  <c r="I8" i="1"/>
  <c r="I35" i="1"/>
  <c r="I36" i="1" s="1"/>
  <c r="J35" i="1" l="1"/>
  <c r="J36" i="1" s="1"/>
  <c r="H35" i="1"/>
  <c r="G8" i="1"/>
  <c r="E8" i="1"/>
  <c r="E15" i="1"/>
  <c r="F15" i="1"/>
  <c r="G15" i="1"/>
  <c r="F8" i="1"/>
  <c r="D8" i="1"/>
  <c r="C15" i="1"/>
  <c r="C8" i="1"/>
  <c r="B15" i="1"/>
  <c r="N32" i="1" s="1"/>
  <c r="B8" i="1"/>
  <c r="G35" i="1" l="1"/>
  <c r="G36" i="1" s="1"/>
  <c r="D35" i="1"/>
  <c r="D36" i="1" s="1"/>
  <c r="N8" i="1"/>
  <c r="N15" i="1"/>
  <c r="H36" i="1"/>
  <c r="C35" i="1"/>
  <c r="C36" i="1" s="1"/>
  <c r="F35" i="1"/>
  <c r="F36" i="1" s="1"/>
  <c r="E35" i="1"/>
  <c r="B38" i="1"/>
  <c r="C7" i="1" s="1"/>
  <c r="N38" i="1" l="1"/>
  <c r="C38" i="1"/>
  <c r="D7" i="1" s="1"/>
  <c r="D38" i="1" s="1"/>
  <c r="E7" i="1" s="1"/>
  <c r="E38" i="1" s="1"/>
  <c r="N25" i="1"/>
  <c r="B35" i="1"/>
  <c r="N34" i="1" l="1"/>
  <c r="F7" i="1"/>
  <c r="B36" i="1"/>
  <c r="B37" i="1" s="1"/>
  <c r="C37" i="1" s="1"/>
  <c r="E36" i="1"/>
  <c r="N35" i="1" l="1"/>
  <c r="N36" i="1" s="1"/>
  <c r="N37" i="1" s="1"/>
  <c r="F38" i="1"/>
  <c r="G7" i="1" s="1"/>
  <c r="D37" i="1"/>
  <c r="E6" i="1" s="1"/>
  <c r="D6" i="1"/>
  <c r="C6" i="1"/>
  <c r="G38" i="1" l="1"/>
  <c r="H7" i="1" s="1"/>
  <c r="H38" i="1" s="1"/>
  <c r="I7" i="1" s="1"/>
  <c r="E37" i="1"/>
  <c r="I38" i="1" l="1"/>
  <c r="J7" i="1" s="1"/>
  <c r="F37" i="1"/>
  <c r="G37" i="1" s="1"/>
  <c r="F6" i="1"/>
  <c r="J38" i="1" l="1"/>
  <c r="K7" i="1" s="1"/>
  <c r="G6" i="1"/>
  <c r="K38" i="1" l="1"/>
  <c r="L7" i="1" s="1"/>
  <c r="H37" i="1"/>
  <c r="H6" i="1"/>
  <c r="L38" i="1" l="1"/>
  <c r="M7" i="1" s="1"/>
  <c r="M38" i="1" s="1"/>
  <c r="I37" i="1"/>
  <c r="I6" i="1"/>
  <c r="J37" i="1" l="1"/>
  <c r="J6" i="1"/>
  <c r="K37" i="1" l="1"/>
  <c r="K6" i="1"/>
  <c r="L37" i="1" l="1"/>
  <c r="L6" i="1"/>
  <c r="M37" i="1" l="1"/>
  <c r="M6" i="1"/>
</calcChain>
</file>

<file path=xl/sharedStrings.xml><?xml version="1.0" encoding="utf-8"?>
<sst xmlns="http://schemas.openxmlformats.org/spreadsheetml/2006/main" count="49" uniqueCount="43">
  <si>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</si>
  <si>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</si>
  <si>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</si>
  <si>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</si>
  <si>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</si>
  <si>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</si>
  <si>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</si>
  <si>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</si>
  <si>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</si>
  <si>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</si>
  <si>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</si>
  <si>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</si>
  <si>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</si>
  <si>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</si>
  <si>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</si>
  <si>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</si>
  <si>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</si>
  <si>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</si>
  <si>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</si>
  <si>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</si>
  <si>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</si>
  <si>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</si>
  <si>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</si>
  <si>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</si>
  <si>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                 ОТЧЕТ по дому Разина, 1/1</t>
  </si>
  <si>
    <t>Отведение сточных вод на ОИ</t>
  </si>
  <si>
    <t xml:space="preserve">Содержание жилья и текущий ремонт,  ОПУ </t>
  </si>
  <si>
    <t>Содержание жилья и текущий ремонт,  ОПУ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</si>
  <si>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</si>
  <si>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</si>
  <si>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</si>
  <si>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</si>
  <si>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</si>
  <si>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</si>
  <si>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2021г.</t>
  </si>
  <si>
    <t>Август 2021г.</t>
  </si>
  <si>
    <t>Сентябрь 2021г.</t>
  </si>
  <si>
    <t>Октябрь 2021г</t>
  </si>
  <si>
    <t>Ноябрь 2021г</t>
  </si>
  <si>
    <t>Декабрь 2021г</t>
  </si>
  <si>
    <t>Всего:                       за  2021г.</t>
  </si>
  <si>
    <t xml:space="preserve">Тех.обслуживание ОДПУ </t>
  </si>
  <si>
    <t>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</si>
</sst>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0" xfId="0" applyBorder="1"/>
    <xf numFmtId="0" fontId="7" fillId="0" borderId="3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164" fontId="8" fillId="2" borderId="4" xfId="0" applyNumberFormat="1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vertical="top" wrapText="1"/>
    </xf>
    <xf numFmtId="164" fontId="8" fillId="3" borderId="4" xfId="0" applyNumberFormat="1" applyFont="1" applyFill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8" fillId="4" borderId="3" xfId="0" applyFont="1" applyFill="1" applyBorder="1" applyAlignment="1">
      <alignment vertical="top" wrapText="1"/>
    </xf>
    <xf numFmtId="164" fontId="8" fillId="4" borderId="4" xfId="0" applyNumberFormat="1" applyFont="1" applyFill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164" fontId="8" fillId="0" borderId="5" xfId="0" applyNumberFormat="1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top" wrapText="1"/>
    </xf>
    <xf numFmtId="164" fontId="7" fillId="0" borderId="6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0" fontId="0" fillId="0" borderId="0" xfId="0" applyAlignme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topLeftCell="B17" zoomScale="75" workbookViewId="0">
      <selection activeCell="K26" sqref="K26"/>
    </sheetView>
  </sheetViews>
  <sheetFormatPr defaultRowHeight="13.2" x14ac:dyDescent="0.25"/>
  <cols>
    <col min="1" max="1" width="52.109375" customWidth="1"/>
    <col min="2" max="2" width="13.5546875" customWidth="1"/>
    <col min="3" max="3" width="13.33203125" customWidth="1"/>
    <col min="4" max="4" width="14.33203125" customWidth="1"/>
    <col min="5" max="5" width="14.44140625" customWidth="1"/>
    <col min="6" max="6" width="13.88671875" customWidth="1"/>
    <col min="7" max="7" width="14.44140625" customWidth="1"/>
    <col min="8" max="8" width="13.88671875" customWidth="1"/>
    <col min="9" max="9" width="14.44140625" customWidth="1"/>
    <col min="10" max="13" width="13.88671875" customWidth="1"/>
    <col min="14" max="14" width="16.33203125" customWidth="1"/>
  </cols>
  <sheetData>
    <row r="1" spans="1:18" ht="20.25" customHeight="1" x14ac:dyDescent="0.4">
      <c r="A1" s="24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8" ht="20.399999999999999" x14ac:dyDescent="0.35">
      <c r="A2" s="23"/>
      <c r="B2" s="23"/>
      <c r="C2" s="23"/>
      <c r="D2" s="26" t="s">
        <v>42</v>
      </c>
      <c r="E2" s="26"/>
      <c r="F2" s="26"/>
      <c r="G2" s="26"/>
      <c r="H2" s="26"/>
      <c r="I2" s="26"/>
      <c r="J2" s="23"/>
      <c r="K2" s="22"/>
      <c r="L2" s="22"/>
      <c r="M2" s="22"/>
      <c r="N2" s="22"/>
      <c r="O2" s="22"/>
      <c r="P2" s="22"/>
    </row>
    <row r="3" spans="1:18" ht="7.5" customHeight="1" thickBot="1" x14ac:dyDescent="0.3">
      <c r="A3" s="1"/>
      <c r="R3" s="2"/>
    </row>
    <row r="4" spans="1:18" ht="3" hidden="1" customHeight="1" thickBot="1" x14ac:dyDescent="0.3">
      <c r="A4" s="1"/>
    </row>
    <row r="5" spans="1:18" ht="38.25" customHeight="1" thickBot="1" x14ac:dyDescent="0.3">
      <c r="A5" s="5" t="s">
        <v>0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34</v>
      </c>
      <c r="I5" s="6" t="s">
        <v>35</v>
      </c>
      <c r="J5" s="6" t="s">
        <v>36</v>
      </c>
      <c r="K5" s="6" t="s">
        <v>37</v>
      </c>
      <c r="L5" s="6" t="s">
        <v>38</v>
      </c>
      <c r="M5" s="6" t="s">
        <v>39</v>
      </c>
      <c r="N5" s="6" t="s">
        <v>40</v>
      </c>
    </row>
    <row r="6" spans="1:18" ht="23.25" customHeight="1" thickBot="1" x14ac:dyDescent="0.3">
      <c r="A6" s="7" t="s">
        <v>15</v>
      </c>
      <c r="B6" s="8">
        <v>-353315.2</v>
      </c>
      <c r="C6" s="8">
        <f>B37</f>
        <v>-354909.86441000004</v>
      </c>
      <c r="D6" s="8">
        <f t="shared" ref="D6:D7" si="0">C37</f>
        <v>-351459.44999000005</v>
      </c>
      <c r="E6" s="8">
        <f t="shared" ref="E6:E7" si="1">D37</f>
        <v>-426071.83566000004</v>
      </c>
      <c r="F6" s="8">
        <f t="shared" ref="F6:F7" si="2">E37</f>
        <v>-420703.30266000004</v>
      </c>
      <c r="G6" s="8">
        <f t="shared" ref="G6:G7" si="3">F37</f>
        <v>-417874.90366000007</v>
      </c>
      <c r="H6" s="8">
        <f t="shared" ref="H6:H7" si="4">G37</f>
        <v>-383775.12546000007</v>
      </c>
      <c r="I6" s="8">
        <f t="shared" ref="I6:I7" si="5">H37</f>
        <v>-378304.57568000007</v>
      </c>
      <c r="J6" s="8">
        <f t="shared" ref="J6:J7" si="6">I37</f>
        <v>-375036.74160000007</v>
      </c>
      <c r="K6" s="8">
        <f t="shared" ref="K6:K7" si="7">J37</f>
        <v>-368082.77002000005</v>
      </c>
      <c r="L6" s="8">
        <f t="shared" ref="L6:L7" si="8">K37</f>
        <v>-371370.14232000004</v>
      </c>
      <c r="M6" s="8">
        <f t="shared" ref="M6:M7" si="9">L37</f>
        <v>-369151.84275000007</v>
      </c>
      <c r="N6" s="8">
        <f>B6</f>
        <v>-353315.2</v>
      </c>
    </row>
    <row r="7" spans="1:18" ht="21" customHeight="1" thickBot="1" x14ac:dyDescent="0.3">
      <c r="A7" s="7" t="s">
        <v>13</v>
      </c>
      <c r="B7" s="8">
        <v>-128495.12</v>
      </c>
      <c r="C7" s="8">
        <f>B38</f>
        <v>-131954.78</v>
      </c>
      <c r="D7" s="8">
        <f t="shared" si="0"/>
        <v>-132694.04999999999</v>
      </c>
      <c r="E7" s="8">
        <f t="shared" si="1"/>
        <v>-130613.38999999998</v>
      </c>
      <c r="F7" s="8">
        <f t="shared" si="2"/>
        <v>-127089.86999999998</v>
      </c>
      <c r="G7" s="8">
        <f t="shared" si="3"/>
        <v>-129763.54999999999</v>
      </c>
      <c r="H7" s="8">
        <f t="shared" si="4"/>
        <v>-91432.87</v>
      </c>
      <c r="I7" s="8">
        <f t="shared" si="5"/>
        <v>-91115.079999999987</v>
      </c>
      <c r="J7" s="8">
        <f t="shared" si="6"/>
        <v>-92867.099999999977</v>
      </c>
      <c r="K7" s="8">
        <f t="shared" si="7"/>
        <v>-90865.369999999966</v>
      </c>
      <c r="L7" s="8">
        <f t="shared" si="8"/>
        <v>-88960.049999999959</v>
      </c>
      <c r="M7" s="8">
        <f t="shared" si="9"/>
        <v>-90762.809999999954</v>
      </c>
      <c r="N7" s="8">
        <f>B7</f>
        <v>-128495.12</v>
      </c>
    </row>
    <row r="8" spans="1:18" ht="20.25" customHeight="1" thickBot="1" x14ac:dyDescent="0.3">
      <c r="A8" s="9" t="s">
        <v>12</v>
      </c>
      <c r="B8" s="10">
        <f>SUM(B9:B14)</f>
        <v>27253.57</v>
      </c>
      <c r="C8" s="10">
        <f>SUM(C9:C14)</f>
        <v>27743.56</v>
      </c>
      <c r="D8" s="10">
        <f>SUM(D9:D14)</f>
        <v>28563.79</v>
      </c>
      <c r="E8" s="10">
        <f t="shared" ref="E8:M8" si="10">SUM(E9:E14)</f>
        <v>24398.800000000003</v>
      </c>
      <c r="F8" s="10">
        <f t="shared" si="10"/>
        <v>24398.800000000003</v>
      </c>
      <c r="G8" s="10">
        <f t="shared" si="10"/>
        <v>24398.800000000003</v>
      </c>
      <c r="H8" s="10">
        <f t="shared" si="10"/>
        <v>24449.84</v>
      </c>
      <c r="I8" s="10">
        <f t="shared" si="10"/>
        <v>24449.84</v>
      </c>
      <c r="J8" s="10">
        <f t="shared" si="10"/>
        <v>24449.84</v>
      </c>
      <c r="K8" s="10">
        <f t="shared" si="10"/>
        <v>18150.59</v>
      </c>
      <c r="L8" s="10">
        <f t="shared" si="10"/>
        <v>28830.91</v>
      </c>
      <c r="M8" s="10">
        <f t="shared" si="10"/>
        <v>31682</v>
      </c>
      <c r="N8" s="10">
        <f>SUM(B8:M8)</f>
        <v>308770.33999999997</v>
      </c>
    </row>
    <row r="9" spans="1:18" ht="24.75" customHeight="1" thickBot="1" x14ac:dyDescent="0.3">
      <c r="A9" s="4" t="s">
        <v>26</v>
      </c>
      <c r="B9" s="11">
        <v>22837.86</v>
      </c>
      <c r="C9" s="11">
        <v>22837.86</v>
      </c>
      <c r="D9" s="11">
        <v>22837.86</v>
      </c>
      <c r="E9" s="11">
        <v>22837.86</v>
      </c>
      <c r="F9" s="11">
        <v>22837.86</v>
      </c>
      <c r="G9" s="11">
        <v>22837.86</v>
      </c>
      <c r="H9" s="11">
        <v>22837.86</v>
      </c>
      <c r="I9" s="11">
        <v>22837.86</v>
      </c>
      <c r="J9" s="11">
        <v>22837.86</v>
      </c>
      <c r="K9" s="11">
        <v>27164.22</v>
      </c>
      <c r="L9" s="11">
        <v>27164.22</v>
      </c>
      <c r="M9" s="11">
        <v>27164.22</v>
      </c>
      <c r="N9" s="11">
        <f>SUM(B9:M9)</f>
        <v>287033.40000000002</v>
      </c>
    </row>
    <row r="10" spans="1:18" ht="24.75" customHeight="1" thickBot="1" x14ac:dyDescent="0.3">
      <c r="A10" s="4" t="s">
        <v>16</v>
      </c>
      <c r="B10" s="11">
        <v>1117.3599999999999</v>
      </c>
      <c r="C10" s="11">
        <v>1117.3599999999999</v>
      </c>
      <c r="D10" s="11">
        <v>1117.3599999999999</v>
      </c>
      <c r="E10" s="11">
        <v>1117.3599999999999</v>
      </c>
      <c r="F10" s="11">
        <v>1117.3599999999999</v>
      </c>
      <c r="G10" s="11">
        <v>1117.3599999999999</v>
      </c>
      <c r="H10" s="11">
        <v>1162.27</v>
      </c>
      <c r="I10" s="11">
        <v>1162.27</v>
      </c>
      <c r="J10" s="11">
        <v>1162.27</v>
      </c>
      <c r="K10" s="11">
        <v>1162.27</v>
      </c>
      <c r="L10" s="11">
        <v>1216.98</v>
      </c>
      <c r="M10" s="11">
        <v>1165.06</v>
      </c>
      <c r="N10" s="11">
        <f t="shared" ref="N10:N14" si="11">SUM(B10:M10)</f>
        <v>13735.279999999999</v>
      </c>
    </row>
    <row r="11" spans="1:18" ht="21.75" customHeight="1" thickBot="1" x14ac:dyDescent="0.3">
      <c r="A11" s="4" t="s">
        <v>17</v>
      </c>
      <c r="B11" s="11">
        <v>240.26</v>
      </c>
      <c r="C11" s="11">
        <v>240.26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-10625.61</v>
      </c>
      <c r="L11" s="11">
        <v>0</v>
      </c>
      <c r="M11" s="11">
        <v>0</v>
      </c>
      <c r="N11" s="11">
        <f t="shared" si="11"/>
        <v>-10145.09</v>
      </c>
    </row>
    <row r="12" spans="1:18" ht="22.5" customHeight="1" thickBot="1" x14ac:dyDescent="0.3">
      <c r="A12" s="4" t="s">
        <v>18</v>
      </c>
      <c r="B12" s="11">
        <v>2614.5100000000002</v>
      </c>
      <c r="C12" s="11">
        <v>3104.5</v>
      </c>
      <c r="D12" s="11">
        <v>4164.99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2903.01</v>
      </c>
      <c r="N12" s="11">
        <f t="shared" si="11"/>
        <v>12787.01</v>
      </c>
    </row>
    <row r="13" spans="1:18" ht="22.5" customHeight="1" thickBot="1" x14ac:dyDescent="0.3">
      <c r="A13" s="4" t="s">
        <v>25</v>
      </c>
      <c r="B13" s="11">
        <v>343.58</v>
      </c>
      <c r="C13" s="11">
        <v>343.58</v>
      </c>
      <c r="D13" s="11">
        <v>343.58</v>
      </c>
      <c r="E13" s="11">
        <v>343.58</v>
      </c>
      <c r="F13" s="11">
        <v>343.58</v>
      </c>
      <c r="G13" s="11">
        <v>343.58</v>
      </c>
      <c r="H13" s="11">
        <v>349.71</v>
      </c>
      <c r="I13" s="11">
        <v>349.71</v>
      </c>
      <c r="J13" s="11">
        <v>349.71</v>
      </c>
      <c r="K13" s="11">
        <v>349.71</v>
      </c>
      <c r="L13" s="11">
        <v>349.71</v>
      </c>
      <c r="M13" s="11">
        <v>349.71</v>
      </c>
      <c r="N13" s="11">
        <f t="shared" si="11"/>
        <v>4159.74</v>
      </c>
    </row>
    <row r="14" spans="1:18" ht="24" customHeight="1" thickBot="1" x14ac:dyDescent="0.3">
      <c r="A14" s="4" t="s">
        <v>14</v>
      </c>
      <c r="B14" s="11">
        <v>100</v>
      </c>
      <c r="C14" s="11">
        <v>100</v>
      </c>
      <c r="D14" s="11">
        <v>100</v>
      </c>
      <c r="E14" s="11">
        <v>100</v>
      </c>
      <c r="F14" s="11">
        <v>100</v>
      </c>
      <c r="G14" s="11">
        <v>100</v>
      </c>
      <c r="H14" s="11">
        <v>100</v>
      </c>
      <c r="I14" s="11">
        <v>100</v>
      </c>
      <c r="J14" s="11">
        <v>100</v>
      </c>
      <c r="K14" s="11">
        <v>100</v>
      </c>
      <c r="L14" s="11">
        <v>100</v>
      </c>
      <c r="M14" s="11">
        <v>100</v>
      </c>
      <c r="N14" s="11">
        <f t="shared" si="11"/>
        <v>1200</v>
      </c>
    </row>
    <row r="15" spans="1:18" ht="20.25" customHeight="1" thickBot="1" x14ac:dyDescent="0.3">
      <c r="A15" s="12" t="s">
        <v>8</v>
      </c>
      <c r="B15" s="13">
        <f>SUM(B16:B21)</f>
        <v>23793.91</v>
      </c>
      <c r="C15" s="13">
        <f>SUM(C16:C21)</f>
        <v>27004.29</v>
      </c>
      <c r="D15" s="13">
        <f>SUM(D16:D21)</f>
        <v>30644.45</v>
      </c>
      <c r="E15" s="13">
        <f t="shared" ref="E15:M15" si="12">SUM(E16:E21)</f>
        <v>27922.320000000003</v>
      </c>
      <c r="F15" s="13">
        <f t="shared" si="12"/>
        <v>21725.119999999999</v>
      </c>
      <c r="G15" s="13">
        <f t="shared" si="12"/>
        <v>62729.479999999996</v>
      </c>
      <c r="H15" s="13">
        <f t="shared" si="12"/>
        <v>24767.629999999997</v>
      </c>
      <c r="I15" s="13">
        <f t="shared" si="12"/>
        <v>22697.82</v>
      </c>
      <c r="J15" s="13">
        <f t="shared" si="12"/>
        <v>26451.57</v>
      </c>
      <c r="K15" s="13">
        <f t="shared" si="12"/>
        <v>20055.91</v>
      </c>
      <c r="L15" s="13">
        <f t="shared" si="12"/>
        <v>27028.15</v>
      </c>
      <c r="M15" s="13">
        <f t="shared" si="12"/>
        <v>29835.73</v>
      </c>
      <c r="N15" s="13">
        <f>SUM(B15:M15)</f>
        <v>344656.38</v>
      </c>
    </row>
    <row r="16" spans="1:18" ht="24" customHeight="1" thickBot="1" x14ac:dyDescent="0.3">
      <c r="A16" s="4" t="s">
        <v>27</v>
      </c>
      <c r="B16" s="11">
        <v>21832.68</v>
      </c>
      <c r="C16" s="11">
        <v>22800.14</v>
      </c>
      <c r="D16" s="11">
        <v>25689.91</v>
      </c>
      <c r="E16" s="11">
        <v>22458.61</v>
      </c>
      <c r="F16" s="11">
        <v>20102.18</v>
      </c>
      <c r="G16" s="11">
        <f>56638+151.25</f>
        <v>56789.25</v>
      </c>
      <c r="H16" s="11">
        <v>23113.71</v>
      </c>
      <c r="I16" s="11">
        <v>21198.74</v>
      </c>
      <c r="J16" s="11">
        <v>24718.55</v>
      </c>
      <c r="K16" s="11">
        <f>18693.37+24.97</f>
        <v>18718.34</v>
      </c>
      <c r="L16" s="11">
        <v>25492.75</v>
      </c>
      <c r="M16" s="11">
        <v>28062.29</v>
      </c>
      <c r="N16" s="11">
        <f>SUM(B16:M16)</f>
        <v>310977.14999999997</v>
      </c>
    </row>
    <row r="17" spans="1:15" ht="26.25" customHeight="1" thickBot="1" x14ac:dyDescent="0.3">
      <c r="A17" s="4" t="s">
        <v>16</v>
      </c>
      <c r="B17" s="11">
        <v>1067.22</v>
      </c>
      <c r="C17" s="11">
        <v>1112.75</v>
      </c>
      <c r="D17" s="11">
        <v>1248.28</v>
      </c>
      <c r="E17" s="11">
        <v>1098.83</v>
      </c>
      <c r="F17" s="11">
        <v>937.89</v>
      </c>
      <c r="G17" s="11">
        <v>2378.2800000000002</v>
      </c>
      <c r="H17" s="11">
        <v>1130.9000000000001</v>
      </c>
      <c r="I17" s="11">
        <v>1074.98</v>
      </c>
      <c r="J17" s="11">
        <v>1254.93</v>
      </c>
      <c r="K17" s="11">
        <v>951.32</v>
      </c>
      <c r="L17" s="11">
        <v>1103.4000000000001</v>
      </c>
      <c r="M17" s="11">
        <v>1240.08</v>
      </c>
      <c r="N17" s="11">
        <f t="shared" ref="N17:N20" si="13">SUM(B17:M17)</f>
        <v>14598.859999999999</v>
      </c>
    </row>
    <row r="18" spans="1:15" ht="26.25" customHeight="1" thickBot="1" x14ac:dyDescent="0.3">
      <c r="A18" s="4" t="s">
        <v>17</v>
      </c>
      <c r="B18" s="11">
        <v>229.76</v>
      </c>
      <c r="C18" s="11">
        <v>240.03</v>
      </c>
      <c r="D18" s="11">
        <v>270.70999999999998</v>
      </c>
      <c r="E18" s="11">
        <v>30.41</v>
      </c>
      <c r="F18" s="11">
        <v>4.91</v>
      </c>
      <c r="G18" s="11">
        <v>342.43</v>
      </c>
      <c r="H18" s="11">
        <v>0.01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 t="shared" si="13"/>
        <v>1118.26</v>
      </c>
    </row>
    <row r="19" spans="1:15" ht="24" customHeight="1" thickBot="1" x14ac:dyDescent="0.3">
      <c r="A19" s="4" t="s">
        <v>18</v>
      </c>
      <c r="B19" s="11">
        <v>235.71</v>
      </c>
      <c r="C19" s="11">
        <v>2408.2600000000002</v>
      </c>
      <c r="D19" s="11">
        <v>2948.9</v>
      </c>
      <c r="E19" s="11">
        <v>3896.57</v>
      </c>
      <c r="F19" s="11">
        <v>291.75</v>
      </c>
      <c r="G19" s="11">
        <v>2491.96</v>
      </c>
      <c r="H19" s="11">
        <v>75.260000000000005</v>
      </c>
      <c r="I19" s="11">
        <v>0</v>
      </c>
      <c r="J19" s="11">
        <v>0</v>
      </c>
      <c r="K19" s="11">
        <v>0</v>
      </c>
      <c r="L19" s="11">
        <v>0</v>
      </c>
      <c r="M19" s="11">
        <v>75.42</v>
      </c>
      <c r="N19" s="11">
        <f t="shared" si="13"/>
        <v>12423.830000000002</v>
      </c>
    </row>
    <row r="20" spans="1:15" ht="24" customHeight="1" thickBot="1" x14ac:dyDescent="0.3">
      <c r="A20" s="4" t="s">
        <v>25</v>
      </c>
      <c r="B20" s="11">
        <v>328.54</v>
      </c>
      <c r="C20" s="11">
        <v>343.11</v>
      </c>
      <c r="D20" s="11">
        <v>386.65</v>
      </c>
      <c r="E20" s="11">
        <v>337.9</v>
      </c>
      <c r="F20" s="11">
        <v>288.39</v>
      </c>
      <c r="G20" s="11">
        <v>627.55999999999995</v>
      </c>
      <c r="H20" s="11">
        <v>347.75</v>
      </c>
      <c r="I20" s="11">
        <v>324.10000000000002</v>
      </c>
      <c r="J20" s="11">
        <v>378.09</v>
      </c>
      <c r="K20" s="11">
        <v>286.25</v>
      </c>
      <c r="L20" s="11">
        <v>332</v>
      </c>
      <c r="M20" s="11">
        <v>357.94</v>
      </c>
      <c r="N20" s="11">
        <f t="shared" si="13"/>
        <v>4338.28</v>
      </c>
    </row>
    <row r="21" spans="1:15" ht="21" customHeight="1" thickBot="1" x14ac:dyDescent="0.3">
      <c r="A21" s="4" t="s">
        <v>14</v>
      </c>
      <c r="B21" s="14">
        <v>100</v>
      </c>
      <c r="C21" s="14">
        <v>100</v>
      </c>
      <c r="D21" s="14">
        <v>100</v>
      </c>
      <c r="E21" s="14">
        <v>100</v>
      </c>
      <c r="F21" s="14">
        <v>100</v>
      </c>
      <c r="G21" s="14">
        <v>100</v>
      </c>
      <c r="H21" s="14">
        <v>100</v>
      </c>
      <c r="I21" s="14">
        <v>100</v>
      </c>
      <c r="J21" s="14">
        <v>100</v>
      </c>
      <c r="K21" s="14">
        <v>100</v>
      </c>
      <c r="L21" s="14">
        <v>100</v>
      </c>
      <c r="M21" s="14">
        <v>100</v>
      </c>
      <c r="N21" s="11">
        <f>SUM(B21:M21)</f>
        <v>1200</v>
      </c>
      <c r="O21" s="3"/>
    </row>
    <row r="22" spans="1:15" ht="21.75" customHeight="1" thickBot="1" x14ac:dyDescent="0.3">
      <c r="A22" s="15" t="s">
        <v>23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7"/>
    </row>
    <row r="23" spans="1:15" ht="19.5" customHeight="1" thickBot="1" x14ac:dyDescent="0.3">
      <c r="A23" s="4" t="s">
        <v>1</v>
      </c>
      <c r="B23" s="11">
        <f t="shared" ref="B23:M23" si="14">1608.3*0.55</f>
        <v>884.56500000000005</v>
      </c>
      <c r="C23" s="11">
        <f t="shared" si="14"/>
        <v>884.56500000000005</v>
      </c>
      <c r="D23" s="11">
        <f t="shared" si="14"/>
        <v>884.56500000000005</v>
      </c>
      <c r="E23" s="11">
        <f t="shared" si="14"/>
        <v>884.56500000000005</v>
      </c>
      <c r="F23" s="11">
        <f t="shared" si="14"/>
        <v>884.56500000000005</v>
      </c>
      <c r="G23" s="11">
        <f t="shared" si="14"/>
        <v>884.56500000000005</v>
      </c>
      <c r="H23" s="11">
        <f t="shared" si="14"/>
        <v>884.56500000000005</v>
      </c>
      <c r="I23" s="11">
        <f t="shared" si="14"/>
        <v>884.56500000000005</v>
      </c>
      <c r="J23" s="11">
        <f t="shared" si="14"/>
        <v>884.56500000000005</v>
      </c>
      <c r="K23" s="11">
        <f t="shared" si="14"/>
        <v>884.56500000000005</v>
      </c>
      <c r="L23" s="11">
        <f t="shared" si="14"/>
        <v>884.56500000000005</v>
      </c>
      <c r="M23" s="11">
        <f t="shared" si="14"/>
        <v>884.56500000000005</v>
      </c>
      <c r="N23" s="11">
        <f t="shared" ref="N23:N34" si="15">SUM(B23:M23)</f>
        <v>10614.780000000004</v>
      </c>
    </row>
    <row r="24" spans="1:15" ht="22.5" customHeight="1" thickBot="1" x14ac:dyDescent="0.3">
      <c r="A24" s="4" t="s">
        <v>2</v>
      </c>
      <c r="B24" s="11">
        <f t="shared" ref="B24:M24" si="16">1608.3*0.17</f>
        <v>273.411</v>
      </c>
      <c r="C24" s="11">
        <f t="shared" si="16"/>
        <v>273.411</v>
      </c>
      <c r="D24" s="11">
        <f t="shared" si="16"/>
        <v>273.411</v>
      </c>
      <c r="E24" s="11">
        <f t="shared" si="16"/>
        <v>273.411</v>
      </c>
      <c r="F24" s="11">
        <f t="shared" si="16"/>
        <v>273.411</v>
      </c>
      <c r="G24" s="11">
        <f t="shared" si="16"/>
        <v>273.411</v>
      </c>
      <c r="H24" s="11">
        <f t="shared" si="16"/>
        <v>273.411</v>
      </c>
      <c r="I24" s="11">
        <f t="shared" si="16"/>
        <v>273.411</v>
      </c>
      <c r="J24" s="11">
        <f t="shared" si="16"/>
        <v>273.411</v>
      </c>
      <c r="K24" s="11">
        <f t="shared" si="16"/>
        <v>273.411</v>
      </c>
      <c r="L24" s="11">
        <f t="shared" si="16"/>
        <v>273.411</v>
      </c>
      <c r="M24" s="11">
        <f t="shared" si="16"/>
        <v>273.411</v>
      </c>
      <c r="N24" s="11">
        <f t="shared" si="15"/>
        <v>3280.9320000000002</v>
      </c>
    </row>
    <row r="25" spans="1:15" ht="21" customHeight="1" thickBot="1" x14ac:dyDescent="0.3">
      <c r="A25" s="4" t="s">
        <v>3</v>
      </c>
      <c r="B25" s="11">
        <f>27153.57*2.3%</f>
        <v>624.53210999999999</v>
      </c>
      <c r="C25" s="11">
        <f>27643.56*2.3%</f>
        <v>635.80187999999998</v>
      </c>
      <c r="D25" s="11">
        <f>28463.79*2.3%</f>
        <v>654.66717000000006</v>
      </c>
      <c r="E25" s="11">
        <f>24298.8*2.3%</f>
        <v>558.87239999999997</v>
      </c>
      <c r="F25" s="11">
        <f>24298.8*2.3%</f>
        <v>558.87239999999997</v>
      </c>
      <c r="G25" s="11">
        <f>24298.8*2.3%</f>
        <v>558.87239999999997</v>
      </c>
      <c r="H25" s="11">
        <f>24349.84*2.3%</f>
        <v>560.04632000000004</v>
      </c>
      <c r="I25" s="11">
        <f>24349.84*2.3%</f>
        <v>560.04632000000004</v>
      </c>
      <c r="J25" s="11">
        <f>24349.84*2.3%</f>
        <v>560.04632000000004</v>
      </c>
      <c r="K25" s="11">
        <f>18050*2.3%</f>
        <v>415.15</v>
      </c>
      <c r="L25" s="11">
        <f>28730.91*2.3%</f>
        <v>660.81092999999998</v>
      </c>
      <c r="M25" s="11">
        <f>31582*2.3%</f>
        <v>726.38599999999997</v>
      </c>
      <c r="N25" s="11">
        <f t="shared" si="15"/>
        <v>7074.1042500000003</v>
      </c>
    </row>
    <row r="26" spans="1:15" ht="23.25" customHeight="1" thickBot="1" x14ac:dyDescent="0.3">
      <c r="A26" s="4" t="s">
        <v>4</v>
      </c>
      <c r="B26" s="11">
        <f>23693.91*3%</f>
        <v>710.81729999999993</v>
      </c>
      <c r="C26" s="11">
        <f>26904.29*3%</f>
        <v>807.12869999999998</v>
      </c>
      <c r="D26" s="11">
        <f>30544.45*3%</f>
        <v>916.33349999999996</v>
      </c>
      <c r="E26" s="11">
        <f>27822.32*3%</f>
        <v>834.66959999999995</v>
      </c>
      <c r="F26" s="11">
        <f>21625.12*3%</f>
        <v>648.75359999999989</v>
      </c>
      <c r="G26" s="11">
        <f>62629.48*3%</f>
        <v>1878.8843999999999</v>
      </c>
      <c r="H26" s="11">
        <f>24667.63*3%</f>
        <v>740.02890000000002</v>
      </c>
      <c r="I26" s="11">
        <f>22597.82*3%</f>
        <v>677.93459999999993</v>
      </c>
      <c r="J26" s="11">
        <f>26351.57*3%</f>
        <v>790.5471</v>
      </c>
      <c r="K26" s="11">
        <f>19955.91*3%</f>
        <v>598.67729999999995</v>
      </c>
      <c r="L26" s="11">
        <f>26928.15*3%</f>
        <v>807.84450000000004</v>
      </c>
      <c r="M26" s="11">
        <f>29735.73*3%</f>
        <v>892.07189999999991</v>
      </c>
      <c r="N26" s="11">
        <f t="shared" si="15"/>
        <v>10303.6914</v>
      </c>
    </row>
    <row r="27" spans="1:15" ht="23.25" customHeight="1" thickBot="1" x14ac:dyDescent="0.3">
      <c r="A27" s="4" t="s">
        <v>9</v>
      </c>
      <c r="B27" s="11">
        <v>11901.42</v>
      </c>
      <c r="C27" s="11">
        <v>11901.42</v>
      </c>
      <c r="D27" s="11">
        <v>11901.42</v>
      </c>
      <c r="E27" s="11">
        <v>11901.42</v>
      </c>
      <c r="F27" s="11">
        <v>11901.42</v>
      </c>
      <c r="G27" s="11">
        <v>11901.42</v>
      </c>
      <c r="H27" s="11">
        <v>11901.42</v>
      </c>
      <c r="I27" s="11">
        <v>11901.42</v>
      </c>
      <c r="J27" s="11">
        <v>11901.42</v>
      </c>
      <c r="K27" s="11">
        <f>1608.3*8.5</f>
        <v>13670.55</v>
      </c>
      <c r="L27" s="11">
        <f t="shared" ref="L27:M27" si="17">1608.3*8.5</f>
        <v>13670.55</v>
      </c>
      <c r="M27" s="11">
        <f t="shared" si="17"/>
        <v>13670.55</v>
      </c>
      <c r="N27" s="11">
        <f>SUM(B27:M27)</f>
        <v>148124.43</v>
      </c>
    </row>
    <row r="28" spans="1:15" ht="26.25" customHeight="1" thickBot="1" x14ac:dyDescent="0.3">
      <c r="A28" s="4" t="s">
        <v>19</v>
      </c>
      <c r="B28" s="11">
        <f>992.47+124.85</f>
        <v>1117.32</v>
      </c>
      <c r="C28" s="11">
        <f>992.47+124.85</f>
        <v>1117.32</v>
      </c>
      <c r="D28" s="11">
        <f>992.47+124.85</f>
        <v>1117.32</v>
      </c>
      <c r="E28" s="11">
        <f>992.47+124.85</f>
        <v>1117.32</v>
      </c>
      <c r="F28" s="11">
        <f>764.32+96.15</f>
        <v>860.47</v>
      </c>
      <c r="G28" s="11">
        <f>992.47+124.85</f>
        <v>1117.32</v>
      </c>
      <c r="H28" s="11">
        <f>1029.34+132.89</f>
        <v>1162.23</v>
      </c>
      <c r="I28" s="11">
        <f>1029.34+132.89</f>
        <v>1162.23</v>
      </c>
      <c r="J28" s="11">
        <f>1029.34+132.89</f>
        <v>1162.23</v>
      </c>
      <c r="K28" s="11">
        <f>1029.34+132.89</f>
        <v>1162.23</v>
      </c>
      <c r="L28" s="11">
        <f>1058.1+132.89</f>
        <v>1190.9899999999998</v>
      </c>
      <c r="M28" s="11">
        <f>1058.1+132.89</f>
        <v>1190.9899999999998</v>
      </c>
      <c r="N28" s="11">
        <f t="shared" si="15"/>
        <v>13477.969999999998</v>
      </c>
    </row>
    <row r="29" spans="1:15" ht="26.25" customHeight="1" thickBot="1" x14ac:dyDescent="0.3">
      <c r="A29" s="4" t="s">
        <v>20</v>
      </c>
      <c r="B29" s="11">
        <v>240.28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 t="shared" si="15"/>
        <v>240.28</v>
      </c>
    </row>
    <row r="30" spans="1:15" ht="26.25" customHeight="1" thickBot="1" x14ac:dyDescent="0.3">
      <c r="A30" s="4" t="s">
        <v>21</v>
      </c>
      <c r="B30" s="11">
        <v>3104.5</v>
      </c>
      <c r="C30" s="11">
        <v>4165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2902.98</v>
      </c>
      <c r="M30" s="11">
        <v>414.71</v>
      </c>
      <c r="N30" s="11">
        <f t="shared" si="15"/>
        <v>10587.189999999999</v>
      </c>
    </row>
    <row r="31" spans="1:15" ht="24" customHeight="1" thickBot="1" x14ac:dyDescent="0.3">
      <c r="A31" s="4" t="s">
        <v>25</v>
      </c>
      <c r="B31" s="11">
        <v>343.55</v>
      </c>
      <c r="C31" s="11">
        <v>343.55</v>
      </c>
      <c r="D31" s="11">
        <v>343.55</v>
      </c>
      <c r="E31" s="11">
        <v>343.55</v>
      </c>
      <c r="F31" s="11">
        <v>343.55</v>
      </c>
      <c r="G31" s="11">
        <v>343.55</v>
      </c>
      <c r="H31" s="11">
        <v>349.7</v>
      </c>
      <c r="I31" s="11">
        <v>349.7</v>
      </c>
      <c r="J31" s="11">
        <v>349.7</v>
      </c>
      <c r="K31" s="11">
        <v>349.7</v>
      </c>
      <c r="L31" s="11">
        <v>349.7</v>
      </c>
      <c r="M31" s="11">
        <v>349.7</v>
      </c>
      <c r="N31" s="11">
        <f t="shared" si="15"/>
        <v>4159.4999999999991</v>
      </c>
    </row>
    <row r="32" spans="1:15" ht="22.5" customHeight="1" thickBot="1" x14ac:dyDescent="0.3">
      <c r="A32" s="4" t="s">
        <v>6</v>
      </c>
      <c r="B32" s="11">
        <f>1608.3*2.13</f>
        <v>3425.6789999999996</v>
      </c>
      <c r="C32" s="11">
        <f t="shared" ref="C32:J32" si="18">1608.3*2.13</f>
        <v>3425.6789999999996</v>
      </c>
      <c r="D32" s="11">
        <f t="shared" si="18"/>
        <v>3425.6789999999996</v>
      </c>
      <c r="E32" s="11">
        <f t="shared" si="18"/>
        <v>3425.6789999999996</v>
      </c>
      <c r="F32" s="11">
        <f t="shared" si="18"/>
        <v>3425.6789999999996</v>
      </c>
      <c r="G32" s="11">
        <f t="shared" si="18"/>
        <v>3425.6789999999996</v>
      </c>
      <c r="H32" s="11">
        <f t="shared" si="18"/>
        <v>3425.6789999999996</v>
      </c>
      <c r="I32" s="11">
        <f t="shared" si="18"/>
        <v>3425.6789999999996</v>
      </c>
      <c r="J32" s="11">
        <f t="shared" si="18"/>
        <v>3425.6789999999996</v>
      </c>
      <c r="K32" s="11">
        <f>1608.3*2.53</f>
        <v>4068.9989999999998</v>
      </c>
      <c r="L32" s="11">
        <f t="shared" ref="L32:M32" si="19">1608.3*2.53</f>
        <v>4068.9989999999998</v>
      </c>
      <c r="M32" s="11">
        <f t="shared" si="19"/>
        <v>4068.9989999999998</v>
      </c>
      <c r="N32" s="11">
        <f t="shared" si="15"/>
        <v>43038.107999999993</v>
      </c>
    </row>
    <row r="33" spans="1:14" ht="23.4" customHeight="1" thickBot="1" x14ac:dyDescent="0.3">
      <c r="A33" s="4" t="s">
        <v>41</v>
      </c>
      <c r="B33" s="11">
        <v>420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 t="shared" si="15"/>
        <v>420</v>
      </c>
    </row>
    <row r="34" spans="1:14" ht="24" customHeight="1" thickBot="1" x14ac:dyDescent="0.3">
      <c r="A34" s="4" t="s">
        <v>10</v>
      </c>
      <c r="B34" s="11">
        <f>2342.5</f>
        <v>2342.5</v>
      </c>
      <c r="C34" s="11">
        <v>0</v>
      </c>
      <c r="D34" s="11">
        <f>1407.5+84332.39</f>
        <v>85739.89</v>
      </c>
      <c r="E34" s="11">
        <f>195+1019.3+2000</f>
        <v>3214.3</v>
      </c>
      <c r="F34" s="11">
        <v>0</v>
      </c>
      <c r="G34" s="11">
        <f>1704.4+1169.1+1104+445.8+3822.7</f>
        <v>8246</v>
      </c>
      <c r="H34" s="11">
        <v>0</v>
      </c>
      <c r="I34" s="11">
        <f>195</f>
        <v>195</v>
      </c>
      <c r="J34" s="11">
        <f>150</f>
        <v>150</v>
      </c>
      <c r="K34" s="11">
        <f>420+1500</f>
        <v>1920</v>
      </c>
      <c r="L34" s="11">
        <v>0</v>
      </c>
      <c r="M34" s="11">
        <f>210</f>
        <v>210</v>
      </c>
      <c r="N34" s="11">
        <f t="shared" si="15"/>
        <v>102017.69</v>
      </c>
    </row>
    <row r="35" spans="1:14" ht="22.5" customHeight="1" thickBot="1" x14ac:dyDescent="0.3">
      <c r="A35" s="9" t="s">
        <v>22</v>
      </c>
      <c r="B35" s="10">
        <f t="shared" ref="B35:M35" si="20">SUM(B23:B34)</f>
        <v>25388.574410000001</v>
      </c>
      <c r="C35" s="10">
        <f t="shared" si="20"/>
        <v>23553.87558</v>
      </c>
      <c r="D35" s="10">
        <f t="shared" si="20"/>
        <v>105256.83567</v>
      </c>
      <c r="E35" s="10">
        <f t="shared" si="20"/>
        <v>22553.786999999997</v>
      </c>
      <c r="F35" s="10">
        <f t="shared" si="20"/>
        <v>18896.720999999998</v>
      </c>
      <c r="G35" s="10">
        <f t="shared" si="20"/>
        <v>28629.701799999999</v>
      </c>
      <c r="H35" s="10">
        <f t="shared" si="20"/>
        <v>19297.08022</v>
      </c>
      <c r="I35" s="10">
        <f t="shared" si="20"/>
        <v>19429.985919999999</v>
      </c>
      <c r="J35" s="10">
        <f t="shared" si="20"/>
        <v>19497.598419999998</v>
      </c>
      <c r="K35" s="10">
        <f t="shared" si="20"/>
        <v>23343.282299999999</v>
      </c>
      <c r="L35" s="10">
        <f t="shared" si="20"/>
        <v>24809.850430000002</v>
      </c>
      <c r="M35" s="10">
        <f t="shared" si="20"/>
        <v>22681.382899999997</v>
      </c>
      <c r="N35" s="10">
        <f>SUM(B35:M35)</f>
        <v>353338.67564999999</v>
      </c>
    </row>
    <row r="36" spans="1:14" ht="23.25" customHeight="1" thickBot="1" x14ac:dyDescent="0.3">
      <c r="A36" s="4" t="s">
        <v>5</v>
      </c>
      <c r="B36" s="18">
        <f t="shared" ref="B36:N36" si="21">B15-B35</f>
        <v>-1594.6644100000012</v>
      </c>
      <c r="C36" s="18">
        <f t="shared" si="21"/>
        <v>3450.414420000001</v>
      </c>
      <c r="D36" s="18">
        <f t="shared" si="21"/>
        <v>-74612.385670000003</v>
      </c>
      <c r="E36" s="18">
        <f t="shared" si="21"/>
        <v>5368.5330000000067</v>
      </c>
      <c r="F36" s="18">
        <f t="shared" si="21"/>
        <v>2828.3990000000013</v>
      </c>
      <c r="G36" s="18">
        <f t="shared" si="21"/>
        <v>34099.778200000001</v>
      </c>
      <c r="H36" s="18">
        <f t="shared" si="21"/>
        <v>5470.5497799999976</v>
      </c>
      <c r="I36" s="18">
        <f t="shared" si="21"/>
        <v>3267.8340800000005</v>
      </c>
      <c r="J36" s="18">
        <f t="shared" si="21"/>
        <v>6953.9715800000013</v>
      </c>
      <c r="K36" s="18">
        <f t="shared" si="21"/>
        <v>-3287.3722999999991</v>
      </c>
      <c r="L36" s="18">
        <f t="shared" si="21"/>
        <v>2218.2995699999992</v>
      </c>
      <c r="M36" s="18">
        <f t="shared" si="21"/>
        <v>7154.3471000000027</v>
      </c>
      <c r="N36" s="11">
        <f t="shared" si="21"/>
        <v>-8682.2956499999855</v>
      </c>
    </row>
    <row r="37" spans="1:14" ht="23.25" customHeight="1" thickBot="1" x14ac:dyDescent="0.3">
      <c r="A37" s="4" t="s">
        <v>7</v>
      </c>
      <c r="B37" s="14">
        <f>B6+B36</f>
        <v>-354909.86441000004</v>
      </c>
      <c r="C37" s="19">
        <f>B37+C36</f>
        <v>-351459.44999000005</v>
      </c>
      <c r="D37" s="19">
        <f>C37+D36</f>
        <v>-426071.83566000004</v>
      </c>
      <c r="E37" s="19">
        <f t="shared" ref="E37:M37" si="22">D37+E36</f>
        <v>-420703.30266000004</v>
      </c>
      <c r="F37" s="19">
        <f t="shared" si="22"/>
        <v>-417874.90366000007</v>
      </c>
      <c r="G37" s="19">
        <f t="shared" si="22"/>
        <v>-383775.12546000007</v>
      </c>
      <c r="H37" s="19">
        <f t="shared" si="22"/>
        <v>-378304.57568000007</v>
      </c>
      <c r="I37" s="19">
        <f t="shared" si="22"/>
        <v>-375036.74160000007</v>
      </c>
      <c r="J37" s="19">
        <f t="shared" si="22"/>
        <v>-368082.77002000005</v>
      </c>
      <c r="K37" s="19">
        <f t="shared" si="22"/>
        <v>-371370.14232000004</v>
      </c>
      <c r="L37" s="19">
        <f t="shared" si="22"/>
        <v>-369151.84275000007</v>
      </c>
      <c r="M37" s="19">
        <f t="shared" si="22"/>
        <v>-361997.49565000006</v>
      </c>
      <c r="N37" s="18">
        <f>N6+N36</f>
        <v>-361997.49565</v>
      </c>
    </row>
    <row r="38" spans="1:14" ht="27" customHeight="1" thickBot="1" x14ac:dyDescent="0.3">
      <c r="A38" s="15" t="s">
        <v>11</v>
      </c>
      <c r="B38" s="20">
        <f>B7+B15-B8</f>
        <v>-131954.78</v>
      </c>
      <c r="C38" s="20">
        <f t="shared" ref="C38:N38" si="23">C7+C15-C8</f>
        <v>-132694.04999999999</v>
      </c>
      <c r="D38" s="20">
        <f t="shared" si="23"/>
        <v>-130613.38999999998</v>
      </c>
      <c r="E38" s="20">
        <f t="shared" si="23"/>
        <v>-127089.86999999998</v>
      </c>
      <c r="F38" s="20">
        <f t="shared" si="23"/>
        <v>-129763.54999999999</v>
      </c>
      <c r="G38" s="20">
        <f t="shared" si="23"/>
        <v>-91432.87</v>
      </c>
      <c r="H38" s="20">
        <f t="shared" si="23"/>
        <v>-91115.079999999987</v>
      </c>
      <c r="I38" s="20">
        <f t="shared" si="23"/>
        <v>-92867.099999999977</v>
      </c>
      <c r="J38" s="20">
        <f t="shared" si="23"/>
        <v>-90865.369999999966</v>
      </c>
      <c r="K38" s="20">
        <f t="shared" si="23"/>
        <v>-88960.049999999959</v>
      </c>
      <c r="L38" s="20">
        <f t="shared" si="23"/>
        <v>-90762.809999999954</v>
      </c>
      <c r="M38" s="20">
        <f t="shared" si="23"/>
        <v>-92609.079999999958</v>
      </c>
      <c r="N38" s="21">
        <f t="shared" si="23"/>
        <v>-92609.079999999958</v>
      </c>
    </row>
  </sheetData>
  <mergeCells count="2">
    <mergeCell ref="A1:N1"/>
    <mergeCell ref="D2:I2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2022-03-18T02:15:13Z</cp:lastPrinted>
  <dcterms:created xsi:type="dcterms:W3CDTF">2011-06-06T03:25:48Z</dcterms:created>
  <dcterms:modified xsi:type="dcterms:W3CDTF">2022-03-18T02:17:20Z</dcterms:modified>
</cp:coreProperties>
</file>