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N22" i="1" l="1"/>
  <c r="L38" i="1" l="1"/>
  <c r="M38" i="1" l="1"/>
  <c r="M37" i="1" l="1"/>
  <c r="L37" i="1" l="1"/>
  <c r="K37" i="1" l="1"/>
  <c r="M27" i="1" l="1"/>
  <c r="M26" i="1"/>
  <c r="L27" i="1" l="1"/>
  <c r="L26" i="1"/>
  <c r="K38" i="1" l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C38" i="1" l="1"/>
  <c r="J33" i="1" l="1"/>
  <c r="I33" i="1"/>
  <c r="C33" i="1"/>
  <c r="D33" i="1"/>
  <c r="E33" i="1"/>
  <c r="F33" i="1"/>
  <c r="G33" i="1"/>
  <c r="H33" i="1"/>
  <c r="B33" i="1"/>
  <c r="I38" i="1" l="1"/>
  <c r="J37" i="1" l="1"/>
  <c r="J38" i="1" l="1"/>
  <c r="I37" i="1" l="1"/>
  <c r="H37" i="1" l="1"/>
  <c r="N37" i="1" s="1"/>
  <c r="J28" i="1" l="1"/>
  <c r="I28" i="1"/>
  <c r="J27" i="1" l="1"/>
  <c r="J16" i="1"/>
  <c r="J26" i="1"/>
  <c r="H38" i="1" l="1"/>
  <c r="I27" i="1" l="1"/>
  <c r="I26" i="1"/>
  <c r="H27" i="1" l="1"/>
  <c r="H16" i="1"/>
  <c r="H26" i="1"/>
  <c r="H25" i="1" l="1"/>
  <c r="I25" i="1"/>
  <c r="J25" i="1"/>
  <c r="H24" i="1"/>
  <c r="I24" i="1"/>
  <c r="J24" i="1"/>
  <c r="G38" i="1" l="1"/>
  <c r="G27" i="1" l="1"/>
  <c r="G26" i="1"/>
  <c r="F27" i="1" l="1"/>
  <c r="F26" i="1"/>
  <c r="E27" i="1" l="1"/>
  <c r="E26" i="1"/>
  <c r="F38" i="1" l="1"/>
  <c r="E38" i="1" l="1"/>
  <c r="D38" i="1" l="1"/>
  <c r="E25" i="1"/>
  <c r="F25" i="1"/>
  <c r="G25" i="1"/>
  <c r="E24" i="1"/>
  <c r="F24" i="1"/>
  <c r="G24" i="1"/>
  <c r="D26" i="1" l="1"/>
  <c r="B29" i="1" l="1"/>
  <c r="B38" i="1" l="1"/>
  <c r="N38" i="1" s="1"/>
  <c r="D27" i="1" l="1"/>
  <c r="C27" i="1" l="1"/>
  <c r="C16" i="1"/>
  <c r="C26" i="1"/>
  <c r="B27" i="1" l="1"/>
  <c r="B26" i="1"/>
  <c r="N35" i="1" l="1"/>
  <c r="D25" i="1" l="1"/>
  <c r="C25" i="1" l="1"/>
  <c r="C24" i="1"/>
  <c r="D24" i="1"/>
  <c r="B25" i="1"/>
  <c r="B24" i="1"/>
  <c r="N33" i="1" l="1"/>
  <c r="N34" i="1"/>
  <c r="N36" i="1"/>
  <c r="N14" i="1" l="1"/>
  <c r="N31" i="1" l="1"/>
  <c r="N6" i="1"/>
  <c r="N5" i="1"/>
  <c r="M15" i="1" l="1"/>
  <c r="K7" i="1"/>
  <c r="N24" i="1"/>
  <c r="N25" i="1"/>
  <c r="N28" i="1"/>
  <c r="N29" i="1"/>
  <c r="N30" i="1"/>
  <c r="N32" i="1"/>
  <c r="N17" i="1"/>
  <c r="N18" i="1"/>
  <c r="N19" i="1"/>
  <c r="N20" i="1"/>
  <c r="N21" i="1"/>
  <c r="K15" i="1"/>
  <c r="L15" i="1"/>
  <c r="N9" i="1"/>
  <c r="N10" i="1"/>
  <c r="N11" i="1"/>
  <c r="N12" i="1"/>
  <c r="N13" i="1"/>
  <c r="L7" i="1"/>
  <c r="M7" i="1"/>
  <c r="M39" i="1" l="1"/>
  <c r="M40" i="1" s="1"/>
  <c r="L39" i="1"/>
  <c r="L40" i="1" s="1"/>
  <c r="K39" i="1" l="1"/>
  <c r="K40" i="1" l="1"/>
  <c r="J7" i="1" l="1"/>
  <c r="I7" i="1"/>
  <c r="I15" i="1"/>
  <c r="H7" i="1" l="1"/>
  <c r="J15" i="1"/>
  <c r="I39" i="1"/>
  <c r="I40" i="1" s="1"/>
  <c r="H15" i="1"/>
  <c r="J39" i="1" l="1"/>
  <c r="H39" i="1"/>
  <c r="G7" i="1"/>
  <c r="E15" i="1"/>
  <c r="N8" i="1"/>
  <c r="E7" i="1"/>
  <c r="G15" i="1"/>
  <c r="F7" i="1"/>
  <c r="D15" i="1"/>
  <c r="D39" i="1" s="1"/>
  <c r="D40" i="1" s="1"/>
  <c r="D7" i="1"/>
  <c r="C15" i="1"/>
  <c r="C7" i="1"/>
  <c r="B15" i="1"/>
  <c r="B7" i="1"/>
  <c r="J40" i="1" l="1"/>
  <c r="G39" i="1"/>
  <c r="G40" i="1" s="1"/>
  <c r="C39" i="1"/>
  <c r="C40" i="1" s="1"/>
  <c r="N7" i="1"/>
  <c r="H40" i="1"/>
  <c r="F15" i="1"/>
  <c r="N16" i="1"/>
  <c r="N27" i="1"/>
  <c r="B42" i="1"/>
  <c r="C6" i="1" s="1"/>
  <c r="C42" i="1" s="1"/>
  <c r="D6" i="1" s="1"/>
  <c r="B39" i="1"/>
  <c r="D42" i="1" l="1"/>
  <c r="E6" i="1" s="1"/>
  <c r="E42" i="1" s="1"/>
  <c r="F6" i="1" s="1"/>
  <c r="F39" i="1"/>
  <c r="F40" i="1" s="1"/>
  <c r="N15" i="1"/>
  <c r="N26" i="1"/>
  <c r="E39" i="1"/>
  <c r="N39" i="1" s="1"/>
  <c r="B40" i="1"/>
  <c r="B41" i="1" s="1"/>
  <c r="N40" i="1" l="1"/>
  <c r="N41" i="1" s="1"/>
  <c r="N42" i="1"/>
  <c r="E40" i="1"/>
  <c r="C5" i="1"/>
  <c r="C41" i="1" s="1"/>
  <c r="D5" i="1" s="1"/>
  <c r="D41" i="1" l="1"/>
  <c r="E5" i="1" s="1"/>
  <c r="F42" i="1"/>
  <c r="G6" i="1" s="1"/>
  <c r="G42" i="1" s="1"/>
  <c r="H6" i="1" s="1"/>
  <c r="H42" i="1" l="1"/>
  <c r="I6" i="1" s="1"/>
  <c r="I42" i="1" s="1"/>
  <c r="J6" i="1" s="1"/>
  <c r="J42" i="1" s="1"/>
  <c r="E41" i="1"/>
  <c r="F5" i="1" s="1"/>
  <c r="F41" i="1" s="1"/>
  <c r="G5" i="1" s="1"/>
  <c r="G41" i="1" s="1"/>
  <c r="K6" i="1" l="1"/>
  <c r="K42" i="1" s="1"/>
  <c r="H5" i="1"/>
  <c r="H41" i="1" s="1"/>
  <c r="L6" i="1" l="1"/>
  <c r="L42" i="1" s="1"/>
  <c r="I5" i="1"/>
  <c r="I41" i="1" s="1"/>
  <c r="M6" i="1" l="1"/>
  <c r="M42" i="1" s="1"/>
  <c r="J5" i="1"/>
  <c r="J41" i="1" s="1"/>
  <c r="K5" i="1" l="1"/>
  <c r="K41" i="1" s="1"/>
  <c r="L5" i="1" l="1"/>
  <c r="L41" i="1" s="1"/>
  <c r="M5" i="1" l="1"/>
  <c r="M41" i="1" s="1"/>
</calcChain>
</file>

<file path=xl/sharedStrings.xml><?xml version="1.0" encoding="utf-8"?>
<sst xmlns="http://schemas.openxmlformats.org/spreadsheetml/2006/main" count="53" uniqueCount="44">
  <si>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</si>
  <si>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</si>
  <si>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</si>
  <si>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</si>
  <si>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</si>
  <si>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</si>
  <si>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</si>
  <si>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</si>
  <si>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</si>
  <si>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</si>
  <si>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</si>
  <si>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</si>
  <si>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</si>
  <si>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</si>
  <si>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</si>
  <si>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</si>
  <si>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</si>
  <si>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</si>
  <si>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</si>
  <si>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</si>
  <si>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</si>
  <si>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</si>
  <si>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</si>
  <si>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</si>
  <si>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</si>
  <si>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</si>
  <si>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Вознаграждение, координация с советом МКД</t>
  </si>
  <si>
    <t>Отведение стоков на ОИ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</si>
  <si>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</si>
  <si>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</si>
  <si>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</si>
  <si>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</si>
  <si>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</si>
  <si>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</si>
  <si>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</si>
  <si>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</si>
  <si>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</si>
  <si>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</si>
  <si>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</si>
  <si>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</si>
  <si>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</si>
  <si>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</si>
  <si>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 xml:space="preserve">Периодическое техническое освидетельствование  лифтов </t>
  </si>
  <si>
    <t xml:space="preserve">                 ОТЧЕТ по дому Пугачева, 2/1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</si>
</sst>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B3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5.6640625" customWidth="1"/>
    <col min="3" max="4" width="13.88671875" customWidth="1"/>
    <col min="5" max="5" width="13.44140625" customWidth="1"/>
    <col min="6" max="6" width="14.44140625" customWidth="1"/>
    <col min="7" max="8" width="14.33203125" customWidth="1"/>
    <col min="9" max="9" width="14.5546875" customWidth="1"/>
    <col min="10" max="13" width="13.88671875" customWidth="1"/>
    <col min="14" max="14" width="18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4770.7</v>
      </c>
      <c r="C5" s="8">
        <f t="shared" ref="C5" si="0">B41</f>
        <v>22993.795420000013</v>
      </c>
      <c r="D5" s="8">
        <f t="shared" ref="D5:D6" si="1">C41</f>
        <v>50603.349959999992</v>
      </c>
      <c r="E5" s="8">
        <f t="shared" ref="E5:E6" si="2">D41</f>
        <v>76850.293279999983</v>
      </c>
      <c r="F5" s="8">
        <f t="shared" ref="F5:F6" si="3">E41</f>
        <v>114297.40976999998</v>
      </c>
      <c r="G5" s="8">
        <f t="shared" ref="G5:G6" si="4">F41</f>
        <v>150281.14425999997</v>
      </c>
      <c r="H5" s="8">
        <f t="shared" ref="H5:H6" si="5">G41</f>
        <v>196908.43261999998</v>
      </c>
      <c r="I5" s="8">
        <f t="shared" ref="I5:I6" si="6">H41</f>
        <v>247616.71605999998</v>
      </c>
      <c r="J5" s="8">
        <f t="shared" ref="J5:J6" si="7">I41</f>
        <v>264998.17175999994</v>
      </c>
      <c r="K5" s="8">
        <f t="shared" ref="K5:K6" si="8">J41</f>
        <v>284354.64633999992</v>
      </c>
      <c r="L5" s="8">
        <f t="shared" ref="L5:L6" si="9">K41</f>
        <v>334993.0385299999</v>
      </c>
      <c r="M5" s="8">
        <f t="shared" ref="M5:M6" si="10">L41</f>
        <v>363100.04312999989</v>
      </c>
      <c r="N5" s="8">
        <f>B5</f>
        <v>4770.7</v>
      </c>
    </row>
    <row r="6" spans="1:18" ht="21" customHeight="1" thickBot="1" x14ac:dyDescent="0.3">
      <c r="A6" s="7" t="s">
        <v>13</v>
      </c>
      <c r="B6" s="8">
        <v>-257158.64</v>
      </c>
      <c r="C6" s="8">
        <f>B42</f>
        <v>-262935.75</v>
      </c>
      <c r="D6" s="8">
        <f t="shared" si="1"/>
        <v>-268022.46000000002</v>
      </c>
      <c r="E6" s="8">
        <f t="shared" si="2"/>
        <v>-272658.55000000005</v>
      </c>
      <c r="F6" s="8">
        <f t="shared" si="3"/>
        <v>-274003.82000000007</v>
      </c>
      <c r="G6" s="8">
        <f t="shared" si="4"/>
        <v>-278234.30000000005</v>
      </c>
      <c r="H6" s="8">
        <f t="shared" si="5"/>
        <v>-256761.67000000004</v>
      </c>
      <c r="I6" s="8">
        <f t="shared" si="6"/>
        <v>-244912.84000000005</v>
      </c>
      <c r="J6" s="8">
        <f t="shared" si="7"/>
        <v>-244263.09000000008</v>
      </c>
      <c r="K6" s="8">
        <f t="shared" si="8"/>
        <v>-247340.0500000001</v>
      </c>
      <c r="L6" s="8">
        <f t="shared" si="9"/>
        <v>-242870.87000000011</v>
      </c>
      <c r="M6" s="8">
        <f t="shared" si="10"/>
        <v>-242217.49000000011</v>
      </c>
      <c r="N6" s="8">
        <f>B6</f>
        <v>-257158.64</v>
      </c>
    </row>
    <row r="7" spans="1:18" ht="20.25" customHeight="1" thickBot="1" x14ac:dyDescent="0.3">
      <c r="A7" s="9" t="s">
        <v>12</v>
      </c>
      <c r="B7" s="10">
        <f>SUM(B8:B14)</f>
        <v>106124.96</v>
      </c>
      <c r="C7" s="10">
        <f>SUM(C8:C14)</f>
        <v>113371.92</v>
      </c>
      <c r="D7" s="10">
        <f>SUM(D8:D14)</f>
        <v>110370.46</v>
      </c>
      <c r="E7" s="10">
        <f t="shared" ref="E7:M7" si="11">SUM(E8:E14)</f>
        <v>112099.37</v>
      </c>
      <c r="F7" s="10">
        <f t="shared" si="11"/>
        <v>108690.47</v>
      </c>
      <c r="G7" s="10">
        <f t="shared" si="11"/>
        <v>105029.58</v>
      </c>
      <c r="H7" s="10">
        <f t="shared" si="11"/>
        <v>111145.22</v>
      </c>
      <c r="I7" s="10">
        <f t="shared" si="11"/>
        <v>114245.6</v>
      </c>
      <c r="J7" s="10">
        <f t="shared" si="11"/>
        <v>121060.74</v>
      </c>
      <c r="K7" s="10">
        <f t="shared" si="11"/>
        <v>120212.97</v>
      </c>
      <c r="L7" s="10">
        <f t="shared" si="11"/>
        <v>112873</v>
      </c>
      <c r="M7" s="10">
        <f t="shared" si="11"/>
        <v>112873</v>
      </c>
      <c r="N7" s="10">
        <f>SUM(B7:M7)</f>
        <v>1348097.29</v>
      </c>
    </row>
    <row r="8" spans="1:18" ht="24.75" customHeight="1" thickBot="1" x14ac:dyDescent="0.3">
      <c r="A8" s="4" t="s">
        <v>28</v>
      </c>
      <c r="B8" s="11">
        <v>74099.08</v>
      </c>
      <c r="C8" s="11">
        <v>74099.08</v>
      </c>
      <c r="D8" s="11">
        <v>74099.08</v>
      </c>
      <c r="E8" s="11">
        <v>74099.08</v>
      </c>
      <c r="F8" s="11">
        <v>74099.08</v>
      </c>
      <c r="G8" s="11">
        <v>74099.08</v>
      </c>
      <c r="H8" s="11">
        <v>74099.08</v>
      </c>
      <c r="I8" s="11">
        <v>81917.740000000005</v>
      </c>
      <c r="J8" s="11">
        <v>81917.740000000005</v>
      </c>
      <c r="K8" s="11">
        <v>81917.740000000005</v>
      </c>
      <c r="L8" s="11">
        <v>81917.740000000005</v>
      </c>
      <c r="M8" s="11">
        <v>81917.740000000005</v>
      </c>
      <c r="N8" s="11">
        <f>SUM(B8:M8)</f>
        <v>928282.26</v>
      </c>
    </row>
    <row r="9" spans="1:18" ht="24.75" customHeight="1" thickBot="1" x14ac:dyDescent="0.3">
      <c r="A9" s="4" t="s">
        <v>16</v>
      </c>
      <c r="B9" s="11">
        <v>0</v>
      </c>
      <c r="C9" s="11">
        <v>6288.01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2">SUM(B9:M9)</f>
        <v>6288.01</v>
      </c>
    </row>
    <row r="10" spans="1:18" ht="21.75" customHeight="1" thickBot="1" x14ac:dyDescent="0.3">
      <c r="A10" s="4" t="s">
        <v>17</v>
      </c>
      <c r="B10" s="11">
        <v>327.58</v>
      </c>
      <c r="C10" s="11">
        <v>327.58</v>
      </c>
      <c r="D10" s="11">
        <v>327.58</v>
      </c>
      <c r="E10" s="11">
        <v>327.58</v>
      </c>
      <c r="F10" s="11">
        <v>327.58</v>
      </c>
      <c r="G10" s="11">
        <v>327.58</v>
      </c>
      <c r="H10" s="11">
        <v>327.58</v>
      </c>
      <c r="I10" s="11">
        <v>347.66</v>
      </c>
      <c r="J10" s="11">
        <v>347.66</v>
      </c>
      <c r="K10" s="11">
        <v>347.66</v>
      </c>
      <c r="L10" s="11">
        <v>347.66</v>
      </c>
      <c r="M10" s="11">
        <v>347.66</v>
      </c>
      <c r="N10" s="11">
        <f t="shared" si="12"/>
        <v>4031.3599999999992</v>
      </c>
    </row>
    <row r="11" spans="1:18" ht="22.5" customHeight="1" thickBot="1" x14ac:dyDescent="0.3">
      <c r="A11" s="4" t="s">
        <v>18</v>
      </c>
      <c r="B11" s="11">
        <v>1098.99</v>
      </c>
      <c r="C11" s="11">
        <v>2057.94</v>
      </c>
      <c r="D11" s="11">
        <v>5344.49</v>
      </c>
      <c r="E11" s="11">
        <v>7073.4</v>
      </c>
      <c r="F11" s="11">
        <v>3664.5</v>
      </c>
      <c r="G11" s="11">
        <v>3.61</v>
      </c>
      <c r="H11" s="11">
        <v>6110.96</v>
      </c>
      <c r="I11" s="11">
        <v>1372.6</v>
      </c>
      <c r="J11" s="11">
        <v>8187.74</v>
      </c>
      <c r="K11" s="11">
        <v>7339.97</v>
      </c>
      <c r="L11" s="11">
        <v>0</v>
      </c>
      <c r="M11" s="11">
        <v>0</v>
      </c>
      <c r="N11" s="11">
        <f t="shared" si="12"/>
        <v>42254.2</v>
      </c>
    </row>
    <row r="12" spans="1:18" ht="22.5" customHeight="1" thickBot="1" x14ac:dyDescent="0.3">
      <c r="A12" s="4" t="s">
        <v>27</v>
      </c>
      <c r="B12" s="11">
        <v>468.44</v>
      </c>
      <c r="C12" s="11">
        <v>468.44</v>
      </c>
      <c r="D12" s="11">
        <v>468.44</v>
      </c>
      <c r="E12" s="11">
        <v>468.44</v>
      </c>
      <c r="F12" s="11">
        <v>468.44</v>
      </c>
      <c r="G12" s="11">
        <v>468.44</v>
      </c>
      <c r="H12" s="11">
        <v>476.73</v>
      </c>
      <c r="I12" s="11">
        <v>476.73</v>
      </c>
      <c r="J12" s="11">
        <v>476.73</v>
      </c>
      <c r="K12" s="11">
        <v>476.73</v>
      </c>
      <c r="L12" s="11">
        <v>476.73</v>
      </c>
      <c r="M12" s="11">
        <v>476.73</v>
      </c>
      <c r="N12" s="11">
        <f t="shared" si="12"/>
        <v>5671.0199999999986</v>
      </c>
    </row>
    <row r="13" spans="1:18" ht="22.5" customHeight="1" thickBot="1" x14ac:dyDescent="0.3">
      <c r="A13" s="4" t="s">
        <v>26</v>
      </c>
      <c r="B13" s="11">
        <v>5780.87</v>
      </c>
      <c r="C13" s="11">
        <v>5780.87</v>
      </c>
      <c r="D13" s="11">
        <v>5780.87</v>
      </c>
      <c r="E13" s="11">
        <v>5780.87</v>
      </c>
      <c r="F13" s="11">
        <v>5780.87</v>
      </c>
      <c r="G13" s="11">
        <v>5780.87</v>
      </c>
      <c r="H13" s="11">
        <v>5780.87</v>
      </c>
      <c r="I13" s="11">
        <v>5780.87</v>
      </c>
      <c r="J13" s="11">
        <v>5780.87</v>
      </c>
      <c r="K13" s="11">
        <v>5780.87</v>
      </c>
      <c r="L13" s="11">
        <v>5780.87</v>
      </c>
      <c r="M13" s="11">
        <v>5780.87</v>
      </c>
      <c r="N13" s="11">
        <f t="shared" si="12"/>
        <v>69370.440000000017</v>
      </c>
    </row>
    <row r="14" spans="1:18" ht="24" customHeight="1" thickBot="1" x14ac:dyDescent="0.3">
      <c r="A14" s="4" t="s">
        <v>14</v>
      </c>
      <c r="B14" s="11">
        <v>24350</v>
      </c>
      <c r="C14" s="11">
        <v>24350</v>
      </c>
      <c r="D14" s="11">
        <v>24350</v>
      </c>
      <c r="E14" s="11">
        <v>24350</v>
      </c>
      <c r="F14" s="11">
        <v>24350</v>
      </c>
      <c r="G14" s="11">
        <v>24350</v>
      </c>
      <c r="H14" s="11">
        <v>24350</v>
      </c>
      <c r="I14" s="11">
        <v>24350</v>
      </c>
      <c r="J14" s="11">
        <v>24350</v>
      </c>
      <c r="K14" s="11">
        <v>24350</v>
      </c>
      <c r="L14" s="11">
        <v>24350</v>
      </c>
      <c r="M14" s="11">
        <v>24350</v>
      </c>
      <c r="N14" s="11">
        <f t="shared" si="12"/>
        <v>292200</v>
      </c>
    </row>
    <row r="15" spans="1:18" ht="20.25" customHeight="1" thickBot="1" x14ac:dyDescent="0.3">
      <c r="A15" s="12" t="s">
        <v>8</v>
      </c>
      <c r="B15" s="13">
        <f>SUM(B16:B22)</f>
        <v>100347.85000000002</v>
      </c>
      <c r="C15" s="13">
        <f>SUM(C16:C22)</f>
        <v>108285.20999999999</v>
      </c>
      <c r="D15" s="13">
        <f>SUM(D16:D22)</f>
        <v>105734.37</v>
      </c>
      <c r="E15" s="13">
        <f t="shared" ref="E15:M15" si="13">SUM(E16:E22)</f>
        <v>110754.1</v>
      </c>
      <c r="F15" s="13">
        <f t="shared" si="13"/>
        <v>104459.98999999999</v>
      </c>
      <c r="G15" s="13">
        <f t="shared" si="13"/>
        <v>126502.21</v>
      </c>
      <c r="H15" s="13">
        <f t="shared" si="13"/>
        <v>122994.05</v>
      </c>
      <c r="I15" s="13">
        <f t="shared" si="13"/>
        <v>114895.34999999999</v>
      </c>
      <c r="J15" s="13">
        <f t="shared" si="13"/>
        <v>117983.78</v>
      </c>
      <c r="K15" s="13">
        <f t="shared" si="13"/>
        <v>124682.15000000001</v>
      </c>
      <c r="L15" s="13">
        <f t="shared" si="13"/>
        <v>113526.38</v>
      </c>
      <c r="M15" s="13">
        <f t="shared" si="13"/>
        <v>112171.12000000001</v>
      </c>
      <c r="N15" s="13">
        <f>SUM(B15:M15)</f>
        <v>1362336.56</v>
      </c>
    </row>
    <row r="16" spans="1:18" ht="24" customHeight="1" thickBot="1" x14ac:dyDescent="0.3">
      <c r="A16" s="4" t="s">
        <v>28</v>
      </c>
      <c r="B16" s="11">
        <v>67494.91</v>
      </c>
      <c r="C16" s="11">
        <f>73973.18+168.26</f>
        <v>74141.439999999988</v>
      </c>
      <c r="D16" s="11">
        <v>68163.62</v>
      </c>
      <c r="E16" s="11">
        <v>74565.47</v>
      </c>
      <c r="F16" s="11">
        <v>68071.05</v>
      </c>
      <c r="G16" s="11">
        <v>89523.45</v>
      </c>
      <c r="H16" s="11">
        <f>90978.09+71</f>
        <v>91049.09</v>
      </c>
      <c r="I16" s="11">
        <v>77357.45</v>
      </c>
      <c r="J16" s="11">
        <f>84791.93+100</f>
        <v>84891.93</v>
      </c>
      <c r="K16" s="11">
        <v>86315.3</v>
      </c>
      <c r="L16" s="11">
        <v>76075.100000000006</v>
      </c>
      <c r="M16" s="11">
        <v>80588.37</v>
      </c>
      <c r="N16" s="11">
        <f>SUM(B16:M16)</f>
        <v>938237.17999999993</v>
      </c>
    </row>
    <row r="17" spans="1:15" ht="26.25" customHeight="1" thickBot="1" x14ac:dyDescent="0.3">
      <c r="A17" s="4" t="s">
        <v>16</v>
      </c>
      <c r="B17" s="11">
        <v>27.72</v>
      </c>
      <c r="C17" s="11">
        <v>52.38</v>
      </c>
      <c r="D17" s="11">
        <v>5259.34</v>
      </c>
      <c r="E17" s="11">
        <v>348.77</v>
      </c>
      <c r="F17" s="11">
        <v>78.81</v>
      </c>
      <c r="G17" s="11">
        <v>212.57</v>
      </c>
      <c r="H17" s="11">
        <v>215.99</v>
      </c>
      <c r="I17" s="11">
        <v>68.37</v>
      </c>
      <c r="J17" s="11">
        <v>44.12</v>
      </c>
      <c r="K17" s="11">
        <v>92.33</v>
      </c>
      <c r="L17" s="11">
        <v>5.22</v>
      </c>
      <c r="M17" s="11">
        <v>32.47</v>
      </c>
      <c r="N17" s="11">
        <f t="shared" ref="N17:N22" si="14">SUM(B17:M17)</f>
        <v>6438.0900000000011</v>
      </c>
    </row>
    <row r="18" spans="1:15" ht="26.25" customHeight="1" thickBot="1" x14ac:dyDescent="0.3">
      <c r="A18" s="4" t="s">
        <v>17</v>
      </c>
      <c r="B18" s="11">
        <v>308.77999999999997</v>
      </c>
      <c r="C18" s="11">
        <v>346.43</v>
      </c>
      <c r="D18" s="11">
        <v>310.14</v>
      </c>
      <c r="E18" s="11">
        <v>337.03</v>
      </c>
      <c r="F18" s="11">
        <v>304.16000000000003</v>
      </c>
      <c r="G18" s="11">
        <v>410.28</v>
      </c>
      <c r="H18" s="11">
        <v>442.07</v>
      </c>
      <c r="I18" s="11">
        <v>342.07</v>
      </c>
      <c r="J18" s="11">
        <v>362.96</v>
      </c>
      <c r="K18" s="11">
        <v>373.81</v>
      </c>
      <c r="L18" s="11">
        <v>322.89</v>
      </c>
      <c r="M18" s="11">
        <v>342.77</v>
      </c>
      <c r="N18" s="11">
        <f t="shared" si="14"/>
        <v>4203.3900000000003</v>
      </c>
    </row>
    <row r="19" spans="1:15" ht="24" customHeight="1" thickBot="1" x14ac:dyDescent="0.3">
      <c r="A19" s="4" t="s">
        <v>18</v>
      </c>
      <c r="B19" s="11">
        <v>3877.57</v>
      </c>
      <c r="C19" s="11">
        <v>1452.57</v>
      </c>
      <c r="D19" s="11">
        <v>1936.97</v>
      </c>
      <c r="E19" s="11">
        <v>4972.03</v>
      </c>
      <c r="F19" s="11">
        <v>5936.28</v>
      </c>
      <c r="G19" s="11">
        <v>4836.66</v>
      </c>
      <c r="H19" s="11">
        <v>962.89</v>
      </c>
      <c r="I19" s="11">
        <v>5765.52</v>
      </c>
      <c r="J19" s="11">
        <v>1734.7</v>
      </c>
      <c r="K19" s="11">
        <v>7921.64</v>
      </c>
      <c r="L19" s="11">
        <v>6836.29</v>
      </c>
      <c r="M19" s="11">
        <v>673.55</v>
      </c>
      <c r="N19" s="11">
        <f t="shared" si="14"/>
        <v>46906.670000000006</v>
      </c>
    </row>
    <row r="20" spans="1:15" ht="24" customHeight="1" thickBot="1" x14ac:dyDescent="0.3">
      <c r="A20" s="4" t="s">
        <v>27</v>
      </c>
      <c r="B20" s="11">
        <v>430.96</v>
      </c>
      <c r="C20" s="11">
        <v>478.59</v>
      </c>
      <c r="D20" s="11">
        <v>434.7</v>
      </c>
      <c r="E20" s="11">
        <v>474.58</v>
      </c>
      <c r="F20" s="11">
        <v>423.4</v>
      </c>
      <c r="G20" s="11">
        <v>582.69000000000005</v>
      </c>
      <c r="H20" s="11">
        <v>588.80999999999995</v>
      </c>
      <c r="I20" s="11">
        <v>496.43</v>
      </c>
      <c r="J20" s="11">
        <v>499.33</v>
      </c>
      <c r="K20" s="11">
        <v>511.91</v>
      </c>
      <c r="L20" s="11">
        <v>442.85</v>
      </c>
      <c r="M20" s="11">
        <v>470.94</v>
      </c>
      <c r="N20" s="11">
        <f t="shared" si="14"/>
        <v>5835.19</v>
      </c>
    </row>
    <row r="21" spans="1:15" ht="24" customHeight="1" thickBot="1" x14ac:dyDescent="0.3">
      <c r="A21" s="4" t="s">
        <v>26</v>
      </c>
      <c r="B21" s="11">
        <v>5057.91</v>
      </c>
      <c r="C21" s="11">
        <v>6263.8</v>
      </c>
      <c r="D21" s="11">
        <v>5279.6</v>
      </c>
      <c r="E21" s="11">
        <v>5706.22</v>
      </c>
      <c r="F21" s="11">
        <v>5296.29</v>
      </c>
      <c r="G21" s="11">
        <v>6586.56</v>
      </c>
      <c r="H21" s="11">
        <v>5385.2</v>
      </c>
      <c r="I21" s="11">
        <v>6515.51</v>
      </c>
      <c r="J21" s="11">
        <v>6100.74</v>
      </c>
      <c r="K21" s="11">
        <v>5117.16</v>
      </c>
      <c r="L21" s="11">
        <v>5494.03</v>
      </c>
      <c r="M21" s="11">
        <v>5713.02</v>
      </c>
      <c r="N21" s="11">
        <f t="shared" si="14"/>
        <v>68516.039999999994</v>
      </c>
    </row>
    <row r="22" spans="1:15" ht="21" customHeight="1" thickBot="1" x14ac:dyDescent="0.3">
      <c r="A22" s="4" t="s">
        <v>14</v>
      </c>
      <c r="B22" s="14">
        <v>23150</v>
      </c>
      <c r="C22" s="14">
        <v>25550</v>
      </c>
      <c r="D22" s="14">
        <v>24350</v>
      </c>
      <c r="E22" s="14">
        <v>24350</v>
      </c>
      <c r="F22" s="14">
        <v>24350</v>
      </c>
      <c r="G22" s="14">
        <v>24350</v>
      </c>
      <c r="H22" s="11">
        <v>24350</v>
      </c>
      <c r="I22" s="11">
        <v>24350</v>
      </c>
      <c r="J22" s="11">
        <v>24350</v>
      </c>
      <c r="K22" s="11">
        <v>24350</v>
      </c>
      <c r="L22" s="11">
        <v>24350</v>
      </c>
      <c r="M22" s="11">
        <v>24350</v>
      </c>
      <c r="N22" s="11">
        <f t="shared" si="14"/>
        <v>292200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5">3928.9*0.55</f>
        <v>2160.8950000000004</v>
      </c>
      <c r="C24" s="11">
        <f t="shared" si="15"/>
        <v>2160.8950000000004</v>
      </c>
      <c r="D24" s="11">
        <f t="shared" si="15"/>
        <v>2160.8950000000004</v>
      </c>
      <c r="E24" s="11">
        <f t="shared" si="15"/>
        <v>2160.8950000000004</v>
      </c>
      <c r="F24" s="11">
        <f t="shared" si="15"/>
        <v>2160.8950000000004</v>
      </c>
      <c r="G24" s="11">
        <f t="shared" si="15"/>
        <v>2160.8950000000004</v>
      </c>
      <c r="H24" s="11">
        <f t="shared" si="15"/>
        <v>2160.8950000000004</v>
      </c>
      <c r="I24" s="11">
        <f t="shared" si="15"/>
        <v>2160.8950000000004</v>
      </c>
      <c r="J24" s="11">
        <f t="shared" si="15"/>
        <v>2160.8950000000004</v>
      </c>
      <c r="K24" s="11">
        <f t="shared" si="15"/>
        <v>2160.8950000000004</v>
      </c>
      <c r="L24" s="11">
        <f t="shared" si="15"/>
        <v>2160.8950000000004</v>
      </c>
      <c r="M24" s="11">
        <f t="shared" si="15"/>
        <v>2160.8950000000004</v>
      </c>
      <c r="N24" s="11">
        <f t="shared" ref="N24:N38" si="16">SUM(B24:M24)</f>
        <v>25930.740000000005</v>
      </c>
    </row>
    <row r="25" spans="1:15" ht="22.5" customHeight="1" thickBot="1" x14ac:dyDescent="0.3">
      <c r="A25" s="4" t="s">
        <v>2</v>
      </c>
      <c r="B25" s="11">
        <f t="shared" ref="B25:M25" si="17">3928.9*0.17</f>
        <v>667.91300000000001</v>
      </c>
      <c r="C25" s="11">
        <f t="shared" si="17"/>
        <v>667.91300000000001</v>
      </c>
      <c r="D25" s="11">
        <f t="shared" si="17"/>
        <v>667.91300000000001</v>
      </c>
      <c r="E25" s="11">
        <f t="shared" si="17"/>
        <v>667.91300000000001</v>
      </c>
      <c r="F25" s="11">
        <f t="shared" si="17"/>
        <v>667.91300000000001</v>
      </c>
      <c r="G25" s="11">
        <f t="shared" si="17"/>
        <v>667.91300000000001</v>
      </c>
      <c r="H25" s="11">
        <f t="shared" si="17"/>
        <v>667.91300000000001</v>
      </c>
      <c r="I25" s="11">
        <f t="shared" si="17"/>
        <v>667.91300000000001</v>
      </c>
      <c r="J25" s="11">
        <f t="shared" si="17"/>
        <v>667.91300000000001</v>
      </c>
      <c r="K25" s="11">
        <f t="shared" si="17"/>
        <v>667.91300000000001</v>
      </c>
      <c r="L25" s="11">
        <f t="shared" si="17"/>
        <v>667.91300000000001</v>
      </c>
      <c r="M25" s="11">
        <f t="shared" si="17"/>
        <v>667.91300000000001</v>
      </c>
      <c r="N25" s="11">
        <f t="shared" si="16"/>
        <v>8014.9560000000019</v>
      </c>
    </row>
    <row r="26" spans="1:15" ht="21" customHeight="1" thickBot="1" x14ac:dyDescent="0.3">
      <c r="A26" s="4" t="s">
        <v>3</v>
      </c>
      <c r="B26" s="11">
        <f>81774.96*2.3%</f>
        <v>1880.8240800000001</v>
      </c>
      <c r="C26" s="11">
        <f>89021.92*2.3%</f>
        <v>2047.50416</v>
      </c>
      <c r="D26" s="11">
        <f>86020.46*2.3%</f>
        <v>1978.4705800000002</v>
      </c>
      <c r="E26" s="11">
        <f>87749.37*2.3%</f>
        <v>2018.2355099999997</v>
      </c>
      <c r="F26" s="11">
        <f>84340.47*2.3%</f>
        <v>1939.8308099999999</v>
      </c>
      <c r="G26" s="11">
        <f>80679.58*2.3%</f>
        <v>1855.6303399999999</v>
      </c>
      <c r="H26" s="11">
        <f>86795.22*2.3%</f>
        <v>1996.29006</v>
      </c>
      <c r="I26" s="11">
        <f>89895.6*2.3%</f>
        <v>2067.5988000000002</v>
      </c>
      <c r="J26" s="11">
        <f>96710.74*2.3%</f>
        <v>2224.3470200000002</v>
      </c>
      <c r="K26" s="11">
        <f>95862.97*2.3%</f>
        <v>2204.8483099999999</v>
      </c>
      <c r="L26" s="11">
        <f>88523*2.3%</f>
        <v>2036.029</v>
      </c>
      <c r="M26" s="11">
        <f>88523*2.3%</f>
        <v>2036.029</v>
      </c>
      <c r="N26" s="11">
        <f t="shared" si="16"/>
        <v>24285.637669999996</v>
      </c>
    </row>
    <row r="27" spans="1:15" ht="23.25" customHeight="1" thickBot="1" x14ac:dyDescent="0.3">
      <c r="A27" s="4" t="s">
        <v>4</v>
      </c>
      <c r="B27" s="11">
        <f>77197.85*3%</f>
        <v>2315.9355</v>
      </c>
      <c r="C27" s="11">
        <f>82735.21*3%</f>
        <v>2482.0563000000002</v>
      </c>
      <c r="D27" s="11">
        <f>81384.37*3%</f>
        <v>2441.5310999999997</v>
      </c>
      <c r="E27" s="11">
        <f>86404.1*3%</f>
        <v>2592.123</v>
      </c>
      <c r="F27" s="11">
        <f>80109.99*3%</f>
        <v>2403.2997</v>
      </c>
      <c r="G27" s="11">
        <f>102152.21*3%</f>
        <v>3064.5663</v>
      </c>
      <c r="H27" s="11">
        <f>98644.05*3%</f>
        <v>2959.3215</v>
      </c>
      <c r="I27" s="11">
        <f>90545.35*3%</f>
        <v>2716.3605000000002</v>
      </c>
      <c r="J27" s="11">
        <f>93633.78*3%</f>
        <v>2809.0133999999998</v>
      </c>
      <c r="K27" s="11">
        <f>100332.15*3%</f>
        <v>3009.9644999999996</v>
      </c>
      <c r="L27" s="11">
        <f>89176.38*3%</f>
        <v>2675.2914000000001</v>
      </c>
      <c r="M27" s="11">
        <f>87821.12*3%</f>
        <v>2634.6335999999997</v>
      </c>
      <c r="N27" s="11">
        <f t="shared" si="16"/>
        <v>32104.096799999999</v>
      </c>
    </row>
    <row r="28" spans="1:15" ht="23.25" customHeight="1" thickBot="1" x14ac:dyDescent="0.3">
      <c r="A28" s="4" t="s">
        <v>9</v>
      </c>
      <c r="B28" s="11">
        <v>25144.959999999999</v>
      </c>
      <c r="C28" s="11">
        <v>25144.959999999999</v>
      </c>
      <c r="D28" s="11">
        <v>25144.959999999999</v>
      </c>
      <c r="E28" s="11">
        <v>25144.959999999999</v>
      </c>
      <c r="F28" s="11">
        <v>25144.959999999999</v>
      </c>
      <c r="G28" s="11">
        <v>25144.959999999999</v>
      </c>
      <c r="H28" s="11">
        <v>25144.959999999999</v>
      </c>
      <c r="I28" s="20">
        <f>3928.9*7.4</f>
        <v>29073.86</v>
      </c>
      <c r="J28" s="20">
        <f>3928.9*7.4</f>
        <v>29073.86</v>
      </c>
      <c r="K28" s="20">
        <f t="shared" ref="K28:M28" si="18">3928.9*7.4</f>
        <v>29073.86</v>
      </c>
      <c r="L28" s="20">
        <f t="shared" si="18"/>
        <v>29073.86</v>
      </c>
      <c r="M28" s="20">
        <f t="shared" si="18"/>
        <v>29073.86</v>
      </c>
      <c r="N28" s="11">
        <f t="shared" si="16"/>
        <v>321384.0199999999</v>
      </c>
    </row>
    <row r="29" spans="1:15" ht="26.25" customHeight="1" thickBot="1" x14ac:dyDescent="0.3">
      <c r="A29" s="4" t="s">
        <v>19</v>
      </c>
      <c r="B29" s="11">
        <f>5585.48+702.59</f>
        <v>6288.07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6"/>
        <v>6288.07</v>
      </c>
    </row>
    <row r="30" spans="1:15" ht="26.25" customHeight="1" thickBot="1" x14ac:dyDescent="0.3">
      <c r="A30" s="4" t="s">
        <v>20</v>
      </c>
      <c r="B30" s="11">
        <v>327.58999999999997</v>
      </c>
      <c r="C30" s="11">
        <v>327.58999999999997</v>
      </c>
      <c r="D30" s="11">
        <v>327.58999999999997</v>
      </c>
      <c r="E30" s="11">
        <v>327.58999999999997</v>
      </c>
      <c r="F30" s="11">
        <v>327.58999999999997</v>
      </c>
      <c r="G30" s="11">
        <v>327.58999999999997</v>
      </c>
      <c r="H30" s="11">
        <v>347.74</v>
      </c>
      <c r="I30" s="11">
        <v>347.74</v>
      </c>
      <c r="J30" s="11">
        <v>347.74</v>
      </c>
      <c r="K30" s="11">
        <v>347.74</v>
      </c>
      <c r="L30" s="11">
        <v>347.74</v>
      </c>
      <c r="M30" s="11">
        <v>347.74</v>
      </c>
      <c r="N30" s="11">
        <f t="shared" si="16"/>
        <v>4051.9799999999987</v>
      </c>
    </row>
    <row r="31" spans="1:15" ht="26.25" customHeight="1" thickBot="1" x14ac:dyDescent="0.3">
      <c r="A31" s="4" t="s">
        <v>21</v>
      </c>
      <c r="B31" s="11">
        <v>2058</v>
      </c>
      <c r="C31" s="11">
        <v>5344.5</v>
      </c>
      <c r="D31" s="11">
        <v>7073.5</v>
      </c>
      <c r="E31" s="11">
        <v>3664.5</v>
      </c>
      <c r="F31" s="11">
        <v>3.5</v>
      </c>
      <c r="G31" s="11">
        <v>6111</v>
      </c>
      <c r="H31" s="11">
        <v>1372.58</v>
      </c>
      <c r="I31" s="11">
        <v>8187.77</v>
      </c>
      <c r="J31" s="11">
        <v>7340</v>
      </c>
      <c r="K31" s="11">
        <v>0</v>
      </c>
      <c r="L31" s="11">
        <v>0</v>
      </c>
      <c r="M31" s="11">
        <v>2414.86</v>
      </c>
      <c r="N31" s="11">
        <f t="shared" si="16"/>
        <v>43570.210000000006</v>
      </c>
    </row>
    <row r="32" spans="1:15" ht="26.25" customHeight="1" thickBot="1" x14ac:dyDescent="0.3">
      <c r="A32" s="4" t="s">
        <v>27</v>
      </c>
      <c r="B32" s="11">
        <v>468.4</v>
      </c>
      <c r="C32" s="11">
        <v>468.4</v>
      </c>
      <c r="D32" s="11">
        <v>468.4</v>
      </c>
      <c r="E32" s="11">
        <v>468.4</v>
      </c>
      <c r="F32" s="11">
        <v>468.4</v>
      </c>
      <c r="G32" s="11">
        <v>468.4</v>
      </c>
      <c r="H32" s="11">
        <v>476.8</v>
      </c>
      <c r="I32" s="11">
        <v>476.8</v>
      </c>
      <c r="J32" s="11">
        <v>476.8</v>
      </c>
      <c r="K32" s="11">
        <v>476.8</v>
      </c>
      <c r="L32" s="11">
        <v>476.8</v>
      </c>
      <c r="M32" s="11">
        <v>476.8</v>
      </c>
      <c r="N32" s="11">
        <f t="shared" si="16"/>
        <v>5671.2000000000007</v>
      </c>
    </row>
    <row r="33" spans="1:14" ht="22.5" customHeight="1" thickBot="1" x14ac:dyDescent="0.3">
      <c r="A33" s="4" t="s">
        <v>6</v>
      </c>
      <c r="B33" s="11">
        <f>3928.9*2.83+4640</f>
        <v>15758.787</v>
      </c>
      <c r="C33" s="11">
        <f t="shared" ref="C33:H33" si="19">3928.9*2.83+4640</f>
        <v>15758.787</v>
      </c>
      <c r="D33" s="11">
        <f t="shared" si="19"/>
        <v>15758.787</v>
      </c>
      <c r="E33" s="11">
        <f t="shared" si="19"/>
        <v>15758.787</v>
      </c>
      <c r="F33" s="11">
        <f t="shared" si="19"/>
        <v>15758.787</v>
      </c>
      <c r="G33" s="11">
        <f t="shared" si="19"/>
        <v>15758.787</v>
      </c>
      <c r="H33" s="11">
        <f t="shared" si="19"/>
        <v>15758.787</v>
      </c>
      <c r="I33" s="11">
        <f>3928.9*3.13+4640</f>
        <v>16937.457000000002</v>
      </c>
      <c r="J33" s="11">
        <f>3928.9*3.13+4640</f>
        <v>16937.457000000002</v>
      </c>
      <c r="K33" s="11">
        <f t="shared" ref="K33:M33" si="20">3928.9*3.13+4640</f>
        <v>16937.457000000002</v>
      </c>
      <c r="L33" s="11">
        <f t="shared" si="20"/>
        <v>16937.457000000002</v>
      </c>
      <c r="M33" s="11">
        <f t="shared" si="20"/>
        <v>16937.457000000002</v>
      </c>
      <c r="N33" s="11">
        <f t="shared" si="16"/>
        <v>194998.79399999997</v>
      </c>
    </row>
    <row r="34" spans="1:14" ht="21.75" customHeight="1" thickBot="1" x14ac:dyDescent="0.3">
      <c r="A34" s="4" t="s">
        <v>26</v>
      </c>
      <c r="B34" s="11">
        <v>5015</v>
      </c>
      <c r="C34" s="11">
        <v>5705</v>
      </c>
      <c r="D34" s="11">
        <v>6720</v>
      </c>
      <c r="E34" s="11">
        <v>5400</v>
      </c>
      <c r="F34" s="11">
        <v>5015</v>
      </c>
      <c r="G34" s="11">
        <v>5038</v>
      </c>
      <c r="H34" s="11">
        <v>5905</v>
      </c>
      <c r="I34" s="11">
        <v>6190</v>
      </c>
      <c r="J34" s="11">
        <v>5855</v>
      </c>
      <c r="K34" s="11">
        <v>4770</v>
      </c>
      <c r="L34" s="11">
        <v>5275</v>
      </c>
      <c r="M34" s="11">
        <v>5260</v>
      </c>
      <c r="N34" s="11">
        <f t="shared" si="16"/>
        <v>66148</v>
      </c>
    </row>
    <row r="35" spans="1:14" ht="19.8" customHeight="1" thickBot="1" x14ac:dyDescent="0.3">
      <c r="A35" s="4" t="s">
        <v>42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 t="shared" si="16"/>
        <v>0</v>
      </c>
    </row>
    <row r="36" spans="1:14" ht="24.75" customHeight="1" thickBot="1" x14ac:dyDescent="0.3">
      <c r="A36" s="4" t="s">
        <v>25</v>
      </c>
      <c r="B36" s="11">
        <v>13169.28</v>
      </c>
      <c r="C36" s="11">
        <v>13169.28</v>
      </c>
      <c r="D36" s="11">
        <v>13169.28</v>
      </c>
      <c r="E36" s="11">
        <v>13169.28</v>
      </c>
      <c r="F36" s="11">
        <v>13169.28</v>
      </c>
      <c r="G36" s="11">
        <v>13169.28</v>
      </c>
      <c r="H36" s="11">
        <v>13169.28</v>
      </c>
      <c r="I36" s="11">
        <v>13169.28</v>
      </c>
      <c r="J36" s="11">
        <v>13169.28</v>
      </c>
      <c r="K36" s="11">
        <v>13169.28</v>
      </c>
      <c r="L36" s="11">
        <v>13169.28</v>
      </c>
      <c r="M36" s="11">
        <v>13169.28</v>
      </c>
      <c r="N36" s="11">
        <f t="shared" si="16"/>
        <v>158031.36000000002</v>
      </c>
    </row>
    <row r="37" spans="1:14" ht="24.75" customHeight="1" thickBot="1" x14ac:dyDescent="0.3">
      <c r="A37" s="4" t="s">
        <v>24</v>
      </c>
      <c r="B37" s="11">
        <v>1140</v>
      </c>
      <c r="C37" s="11">
        <v>1140</v>
      </c>
      <c r="D37" s="11">
        <v>1140</v>
      </c>
      <c r="E37" s="11">
        <v>1140</v>
      </c>
      <c r="F37" s="11">
        <v>1140</v>
      </c>
      <c r="G37" s="11">
        <v>1140</v>
      </c>
      <c r="H37" s="11">
        <f>1140</f>
        <v>1140</v>
      </c>
      <c r="I37" s="11">
        <f>1140</f>
        <v>1140</v>
      </c>
      <c r="J37" s="11">
        <f>1140</f>
        <v>1140</v>
      </c>
      <c r="K37" s="11">
        <f>1140</f>
        <v>1140</v>
      </c>
      <c r="L37" s="11">
        <f>1140</f>
        <v>1140</v>
      </c>
      <c r="M37" s="11">
        <f>1140</f>
        <v>1140</v>
      </c>
      <c r="N37" s="11">
        <f t="shared" si="16"/>
        <v>13680</v>
      </c>
    </row>
    <row r="38" spans="1:14" ht="24" customHeight="1" thickBot="1" x14ac:dyDescent="0.3">
      <c r="A38" s="4" t="s">
        <v>10</v>
      </c>
      <c r="B38" s="11">
        <f>979.1+4750</f>
        <v>5729.1</v>
      </c>
      <c r="C38" s="11">
        <f>4758.77+750+750</f>
        <v>6258.77</v>
      </c>
      <c r="D38" s="11">
        <f>139.5+695.5+1601.1</f>
        <v>2436.1</v>
      </c>
      <c r="E38" s="11">
        <f>794.3</f>
        <v>794.3</v>
      </c>
      <c r="F38" s="11">
        <f>276.8</f>
        <v>276.8</v>
      </c>
      <c r="G38" s="11">
        <f>4363.1+302.4+302.4</f>
        <v>4967.8999999999996</v>
      </c>
      <c r="H38" s="11">
        <f>1186.2</f>
        <v>1186.2</v>
      </c>
      <c r="I38" s="11">
        <f>649.8+180+538.6+13009.82</f>
        <v>14378.22</v>
      </c>
      <c r="J38" s="11">
        <f>16425</f>
        <v>16425</v>
      </c>
      <c r="K38" s="11">
        <f>85</f>
        <v>85</v>
      </c>
      <c r="L38" s="11">
        <f>85+1615.8+1077.2+8681.11</f>
        <v>11459.11</v>
      </c>
      <c r="M38" s="11">
        <f>744616.8+85+85+370</f>
        <v>745156.8</v>
      </c>
      <c r="N38" s="11">
        <f t="shared" si="16"/>
        <v>809153.3</v>
      </c>
    </row>
    <row r="39" spans="1:14" ht="22.5" customHeight="1" thickBot="1" x14ac:dyDescent="0.3">
      <c r="A39" s="9" t="s">
        <v>22</v>
      </c>
      <c r="B39" s="10">
        <f t="shared" ref="B39:M39" si="21">SUM(B24:B38)</f>
        <v>82124.754580000008</v>
      </c>
      <c r="C39" s="10">
        <f t="shared" si="21"/>
        <v>80675.655460000009</v>
      </c>
      <c r="D39" s="10">
        <f t="shared" si="21"/>
        <v>79487.426680000004</v>
      </c>
      <c r="E39" s="10">
        <f t="shared" si="21"/>
        <v>73306.983510000005</v>
      </c>
      <c r="F39" s="10">
        <f t="shared" si="21"/>
        <v>68476.255510000003</v>
      </c>
      <c r="G39" s="10">
        <f t="shared" si="21"/>
        <v>79874.921639999986</v>
      </c>
      <c r="H39" s="10">
        <f t="shared" si="21"/>
        <v>72285.766560000004</v>
      </c>
      <c r="I39" s="10">
        <f t="shared" si="21"/>
        <v>97513.894300000014</v>
      </c>
      <c r="J39" s="10">
        <f t="shared" si="21"/>
        <v>98627.305420000004</v>
      </c>
      <c r="K39" s="10">
        <f t="shared" si="21"/>
        <v>74043.75781000001</v>
      </c>
      <c r="L39" s="10">
        <f t="shared" si="21"/>
        <v>85419.375400000004</v>
      </c>
      <c r="M39" s="10">
        <f t="shared" si="21"/>
        <v>821476.26760000002</v>
      </c>
      <c r="N39" s="10">
        <f>SUM(B39:M39)</f>
        <v>1713312.3644699999</v>
      </c>
    </row>
    <row r="40" spans="1:14" ht="23.25" customHeight="1" thickBot="1" x14ac:dyDescent="0.3">
      <c r="A40" s="4" t="s">
        <v>5</v>
      </c>
      <c r="B40" s="18">
        <f t="shared" ref="B40:N40" si="22">B15-B39</f>
        <v>18223.095420000012</v>
      </c>
      <c r="C40" s="18">
        <f t="shared" si="22"/>
        <v>27609.554539999983</v>
      </c>
      <c r="D40" s="18">
        <f t="shared" si="22"/>
        <v>26246.943319999991</v>
      </c>
      <c r="E40" s="18">
        <f t="shared" si="22"/>
        <v>37447.11649</v>
      </c>
      <c r="F40" s="18">
        <f t="shared" si="22"/>
        <v>35983.734489999988</v>
      </c>
      <c r="G40" s="18">
        <f t="shared" si="22"/>
        <v>46627.28836000002</v>
      </c>
      <c r="H40" s="18">
        <f t="shared" si="22"/>
        <v>50708.283439999999</v>
      </c>
      <c r="I40" s="18">
        <f t="shared" si="22"/>
        <v>17381.455699999977</v>
      </c>
      <c r="J40" s="18">
        <f t="shared" si="22"/>
        <v>19356.474579999995</v>
      </c>
      <c r="K40" s="18">
        <f t="shared" si="22"/>
        <v>50638.392189999999</v>
      </c>
      <c r="L40" s="18">
        <f t="shared" si="22"/>
        <v>28107.0046</v>
      </c>
      <c r="M40" s="18">
        <f t="shared" si="22"/>
        <v>-709305.14760000003</v>
      </c>
      <c r="N40" s="11">
        <f t="shared" si="22"/>
        <v>-350975.80446999986</v>
      </c>
    </row>
    <row r="41" spans="1:14" ht="23.25" customHeight="1" thickBot="1" x14ac:dyDescent="0.3">
      <c r="A41" s="4" t="s">
        <v>7</v>
      </c>
      <c r="B41" s="14">
        <f t="shared" ref="B41:N41" si="23">B5+B40</f>
        <v>22993.795420000013</v>
      </c>
      <c r="C41" s="14">
        <f t="shared" si="23"/>
        <v>50603.349959999992</v>
      </c>
      <c r="D41" s="14">
        <f t="shared" si="23"/>
        <v>76850.293279999983</v>
      </c>
      <c r="E41" s="14">
        <f t="shared" si="23"/>
        <v>114297.40976999998</v>
      </c>
      <c r="F41" s="14">
        <f t="shared" si="23"/>
        <v>150281.14425999997</v>
      </c>
      <c r="G41" s="14">
        <f t="shared" si="23"/>
        <v>196908.43261999998</v>
      </c>
      <c r="H41" s="14">
        <f t="shared" si="23"/>
        <v>247616.71605999998</v>
      </c>
      <c r="I41" s="14">
        <f t="shared" si="23"/>
        <v>264998.17175999994</v>
      </c>
      <c r="J41" s="14">
        <f t="shared" si="23"/>
        <v>284354.64633999992</v>
      </c>
      <c r="K41" s="14">
        <f t="shared" si="23"/>
        <v>334993.0385299999</v>
      </c>
      <c r="L41" s="14">
        <f t="shared" si="23"/>
        <v>363100.04312999989</v>
      </c>
      <c r="M41" s="14">
        <f t="shared" si="23"/>
        <v>-346205.10447000014</v>
      </c>
      <c r="N41" s="14">
        <f t="shared" si="23"/>
        <v>-346205.10446999985</v>
      </c>
    </row>
    <row r="42" spans="1:14" ht="27" customHeight="1" thickBot="1" x14ac:dyDescent="0.3">
      <c r="A42" s="15" t="s">
        <v>11</v>
      </c>
      <c r="B42" s="19">
        <f>B6+B15-B7</f>
        <v>-262935.75</v>
      </c>
      <c r="C42" s="19">
        <f t="shared" ref="C42:N42" si="24">C6+C15-C7</f>
        <v>-268022.46000000002</v>
      </c>
      <c r="D42" s="19">
        <f t="shared" si="24"/>
        <v>-272658.55000000005</v>
      </c>
      <c r="E42" s="19">
        <f t="shared" si="24"/>
        <v>-274003.82000000007</v>
      </c>
      <c r="F42" s="19">
        <f t="shared" si="24"/>
        <v>-278234.30000000005</v>
      </c>
      <c r="G42" s="19">
        <f t="shared" si="24"/>
        <v>-256761.67000000004</v>
      </c>
      <c r="H42" s="19">
        <f t="shared" si="24"/>
        <v>-244912.84000000005</v>
      </c>
      <c r="I42" s="19">
        <f t="shared" si="24"/>
        <v>-244263.09000000008</v>
      </c>
      <c r="J42" s="19">
        <f t="shared" si="24"/>
        <v>-247340.0500000001</v>
      </c>
      <c r="K42" s="19">
        <f t="shared" si="24"/>
        <v>-242870.87000000011</v>
      </c>
      <c r="L42" s="19">
        <f t="shared" si="24"/>
        <v>-242217.49000000011</v>
      </c>
      <c r="M42" s="19">
        <f t="shared" si="24"/>
        <v>-242919.37000000011</v>
      </c>
      <c r="N42" s="19">
        <f t="shared" si="24"/>
        <v>-242919.37000000011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2022-03-15T08:38:46Z</cp:lastPrinted>
  <dcterms:created xsi:type="dcterms:W3CDTF">2011-06-06T03:25:48Z</dcterms:created>
  <dcterms:modified xsi:type="dcterms:W3CDTF">2022-03-15T08:46:37Z</dcterms:modified>
</cp:coreProperties>
</file>