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L28" i="1" l="1"/>
  <c r="M28" i="1"/>
  <c r="K28" i="1"/>
  <c r="M35" i="1" l="1"/>
  <c r="L35" i="1" l="1"/>
  <c r="K35" i="1" l="1"/>
  <c r="M27" i="1" l="1"/>
  <c r="M26" i="1"/>
  <c r="L27" i="1" l="1"/>
  <c r="L26" i="1"/>
  <c r="K27" i="1" l="1"/>
  <c r="K26" i="1"/>
  <c r="K33" i="1" l="1"/>
  <c r="L33" i="1"/>
  <c r="M33" i="1"/>
  <c r="K25" i="1"/>
  <c r="L25" i="1"/>
  <c r="M25" i="1"/>
  <c r="K24" i="1"/>
  <c r="L24" i="1"/>
  <c r="M24" i="1"/>
  <c r="C33" i="1" l="1"/>
  <c r="D33" i="1"/>
  <c r="E33" i="1"/>
  <c r="F33" i="1"/>
  <c r="G33" i="1"/>
  <c r="H33" i="1"/>
  <c r="I33" i="1"/>
  <c r="J33" i="1"/>
  <c r="B33" i="1"/>
  <c r="J36" i="1" l="1"/>
  <c r="J29" i="1" l="1"/>
  <c r="I36" i="1" l="1"/>
  <c r="I35" i="1" l="1"/>
  <c r="H35" i="1" l="1"/>
  <c r="J27" i="1" l="1"/>
  <c r="J26" i="1"/>
  <c r="H36" i="1" l="1"/>
  <c r="I27" i="1" l="1"/>
  <c r="I26" i="1"/>
  <c r="H27" i="1" l="1"/>
  <c r="H26" i="1"/>
  <c r="H25" i="1" l="1"/>
  <c r="I25" i="1"/>
  <c r="J25" i="1"/>
  <c r="J24" i="1"/>
  <c r="H24" i="1"/>
  <c r="I24" i="1"/>
  <c r="G36" i="1" l="1"/>
  <c r="G35" i="1" l="1"/>
  <c r="F35" i="1" l="1"/>
  <c r="E35" i="1" l="1"/>
  <c r="G29" i="1" l="1"/>
  <c r="F29" i="1"/>
  <c r="E29" i="1"/>
  <c r="G27" i="1" l="1"/>
  <c r="G26" i="1"/>
  <c r="F27" i="1" l="1"/>
  <c r="F26" i="1"/>
  <c r="E27" i="1" l="1"/>
  <c r="E26" i="1"/>
  <c r="E36" i="1" l="1"/>
  <c r="E25" i="1" l="1"/>
  <c r="F25" i="1"/>
  <c r="G25" i="1"/>
  <c r="E24" i="1"/>
  <c r="F24" i="1"/>
  <c r="G24" i="1"/>
  <c r="D35" i="1" l="1"/>
  <c r="C35" i="1" l="1"/>
  <c r="B35" i="1" l="1"/>
  <c r="D27" i="1" l="1"/>
  <c r="D26" i="1"/>
  <c r="C36" i="1" l="1"/>
  <c r="C27" i="1" l="1"/>
  <c r="C26" i="1"/>
  <c r="B27" i="1" l="1"/>
  <c r="B26" i="1"/>
  <c r="B36" i="1" l="1"/>
  <c r="C25" i="1" l="1"/>
  <c r="D25" i="1"/>
  <c r="C24" i="1"/>
  <c r="D24" i="1"/>
  <c r="B25" i="1"/>
  <c r="B24" i="1"/>
  <c r="N36" i="1" l="1"/>
  <c r="N35" i="1"/>
  <c r="N34" i="1"/>
  <c r="N33" i="1"/>
  <c r="N32" i="1"/>
  <c r="N31" i="1"/>
  <c r="N30" i="1"/>
  <c r="N29" i="1"/>
  <c r="N28" i="1"/>
  <c r="N27" i="1"/>
  <c r="N25" i="1"/>
  <c r="N24" i="1"/>
  <c r="N22" i="1"/>
  <c r="N21" i="1"/>
  <c r="N20" i="1"/>
  <c r="N19" i="1"/>
  <c r="N18" i="1"/>
  <c r="N17" i="1"/>
  <c r="N16" i="1"/>
  <c r="M15" i="1"/>
  <c r="L15" i="1"/>
  <c r="K15" i="1"/>
  <c r="J15" i="1"/>
  <c r="I15" i="1"/>
  <c r="H15" i="1"/>
  <c r="G15" i="1"/>
  <c r="F15" i="1"/>
  <c r="E15" i="1"/>
  <c r="D15" i="1"/>
  <c r="C15" i="1"/>
  <c r="B15" i="1"/>
  <c r="N14" i="1"/>
  <c r="N13" i="1"/>
  <c r="N12" i="1"/>
  <c r="N11" i="1"/>
  <c r="N10" i="1"/>
  <c r="N9" i="1"/>
  <c r="N8" i="1"/>
  <c r="M7" i="1"/>
  <c r="L7" i="1"/>
  <c r="K7" i="1"/>
  <c r="J7" i="1"/>
  <c r="I7" i="1"/>
  <c r="H7" i="1"/>
  <c r="G7" i="1"/>
  <c r="F7" i="1"/>
  <c r="E7" i="1"/>
  <c r="D7" i="1"/>
  <c r="C7" i="1"/>
  <c r="B7" i="1"/>
  <c r="N6" i="1"/>
  <c r="N5" i="1"/>
  <c r="G37" i="1" l="1"/>
  <c r="G38" i="1" s="1"/>
  <c r="L37" i="1"/>
  <c r="L38" i="1" s="1"/>
  <c r="K37" i="1"/>
  <c r="K38" i="1" s="1"/>
  <c r="J37" i="1"/>
  <c r="J38" i="1" s="1"/>
  <c r="C37" i="1"/>
  <c r="C38" i="1" s="1"/>
  <c r="D37" i="1"/>
  <c r="D38" i="1" s="1"/>
  <c r="N15" i="1"/>
  <c r="N7" i="1"/>
  <c r="H37" i="1"/>
  <c r="H38" i="1" s="1"/>
  <c r="I37" i="1"/>
  <c r="I38" i="1" s="1"/>
  <c r="M37" i="1"/>
  <c r="M38" i="1" s="1"/>
  <c r="N26" i="1"/>
  <c r="F37" i="1"/>
  <c r="F38" i="1" s="1"/>
  <c r="B37" i="1"/>
  <c r="B38" i="1" s="1"/>
  <c r="B39" i="1" s="1"/>
  <c r="C5" i="1" s="1"/>
  <c r="B40" i="1"/>
  <c r="C6" i="1" s="1"/>
  <c r="C40" i="1" s="1"/>
  <c r="D6" i="1" s="1"/>
  <c r="D40" i="1" s="1"/>
  <c r="E6" i="1" s="1"/>
  <c r="E40" i="1" s="1"/>
  <c r="F6" i="1" s="1"/>
  <c r="F40" i="1" s="1"/>
  <c r="E37" i="1"/>
  <c r="C39" i="1" l="1"/>
  <c r="D5" i="1" s="1"/>
  <c r="D39" i="1" s="1"/>
  <c r="E5" i="1" s="1"/>
  <c r="G6" i="1"/>
  <c r="N40" i="1"/>
  <c r="N37" i="1"/>
  <c r="N38" i="1" s="1"/>
  <c r="N39" i="1" s="1"/>
  <c r="E38" i="1"/>
  <c r="G40" i="1" l="1"/>
  <c r="H6" i="1" s="1"/>
  <c r="H40" i="1" s="1"/>
  <c r="I6" i="1" s="1"/>
  <c r="I40" i="1" s="1"/>
  <c r="J6" i="1" s="1"/>
  <c r="J40" i="1" s="1"/>
  <c r="K6" i="1" s="1"/>
  <c r="K40" i="1" s="1"/>
  <c r="L6" i="1" s="1"/>
  <c r="L40" i="1" s="1"/>
  <c r="M6" i="1" s="1"/>
  <c r="M40" i="1" s="1"/>
  <c r="E39" i="1"/>
  <c r="F5" i="1" s="1"/>
  <c r="F39" i="1" s="1"/>
  <c r="G5" i="1" s="1"/>
  <c r="G39" i="1" l="1"/>
  <c r="H5" i="1" s="1"/>
  <c r="H39" i="1" s="1"/>
  <c r="I5" i="1" s="1"/>
  <c r="I39" i="1" s="1"/>
  <c r="J5" i="1" s="1"/>
  <c r="J39" i="1" s="1"/>
  <c r="K5" i="1" s="1"/>
  <c r="K39" i="1" s="1"/>
  <c r="L5" i="1" s="1"/>
  <c r="L39" i="1" s="1"/>
  <c r="M5" i="1" s="1"/>
  <c r="M39" i="1" s="1"/>
</calcChain>
</file>

<file path=xl/sharedStrings.xml><?xml version="1.0" encoding="utf-8"?>
<sst xmlns="http://schemas.openxmlformats.org/spreadsheetml/2006/main" count="51" uniqueCount="43">
  <si>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</si>
  <si>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</si>
  <si>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</si>
  <si>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</si>
  <si>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</si>
  <si>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</si>
  <si>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</si>
  <si>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</si>
  <si>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</si>
  <si>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</si>
  <si>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</si>
  <si>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</si>
  <si>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</si>
  <si>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</si>
  <si>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</si>
  <si>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</si>
  <si>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</si>
  <si>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</si>
  <si>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</si>
  <si>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</si>
  <si>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</si>
  <si>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</si>
  <si>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</si>
  <si>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</si>
  <si>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</si>
  <si>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>Вознаграждение, координация с советом МКД</t>
  </si>
  <si>
    <t xml:space="preserve">Содержание жилья и текущий ремонт,  ОПУ </t>
  </si>
  <si>
    <t>Содержание жилья и текущий ремонт,  ОПУ</t>
  </si>
  <si>
    <t>Январь 2021г.</t>
  </si>
  <si>
    <t>Февраль 2021г.</t>
  </si>
  <si>
    <t>Март 2021г.</t>
  </si>
  <si>
    <t>Апрель 2021г.</t>
  </si>
  <si>
    <t>Май 2021г.</t>
  </si>
  <si>
    <t>Июнь 2021г.</t>
  </si>
  <si>
    <t>Июль 2021г.</t>
  </si>
  <si>
    <t>Август 2021г.</t>
  </si>
  <si>
    <t>Сентябрь 2021г.</t>
  </si>
  <si>
    <t>Октябрь 2021г</t>
  </si>
  <si>
    <t>Ноябрь 2021г</t>
  </si>
  <si>
    <t>Декабрь 2021г</t>
  </si>
  <si>
    <t>Всего:                       за  2021г.</t>
  </si>
  <si>
    <t xml:space="preserve">                 ОТЧЕТ по дому Приморская, 5 за период 01.01.2021г. по 31.12.2021г.</t>
  </si>
  <si>
    <t xml:space="preserve">Тех.обслуживание ОДПУ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</si>
</sst>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9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sz val="10"/>
      <color rgb="FFFF0000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0" xfId="0" applyFont="1"/>
    <xf numFmtId="0" fontId="8" fillId="0" borderId="1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2" borderId="3" xfId="0" applyFont="1" applyFill="1" applyBorder="1" applyAlignment="1">
      <alignment vertical="top" wrapText="1"/>
    </xf>
    <xf numFmtId="164" fontId="8" fillId="2" borderId="4" xfId="0" applyNumberFormat="1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vertical="top" wrapText="1"/>
    </xf>
    <xf numFmtId="164" fontId="8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8" fillId="4" borderId="3" xfId="0" applyFont="1" applyFill="1" applyBorder="1" applyAlignment="1">
      <alignment vertical="top" wrapText="1"/>
    </xf>
    <xf numFmtId="164" fontId="8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8" fillId="0" borderId="3" xfId="0" applyFont="1" applyBorder="1" applyAlignment="1">
      <alignment vertical="top" wrapText="1"/>
    </xf>
    <xf numFmtId="164" fontId="8" fillId="0" borderId="5" xfId="0" applyNumberFormat="1" applyFont="1" applyBorder="1" applyAlignment="1">
      <alignment horizontal="left" vertical="top" wrapText="1"/>
    </xf>
    <xf numFmtId="164" fontId="8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8" fillId="0" borderId="4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abSelected="1" zoomScale="75" workbookViewId="0">
      <selection activeCell="B2" sqref="B1:J1048576"/>
    </sheetView>
  </sheetViews>
  <sheetFormatPr defaultRowHeight="13.2" x14ac:dyDescent="0.25"/>
  <cols>
    <col min="1" max="1" width="58.6640625" customWidth="1"/>
    <col min="2" max="2" width="13.77734375" customWidth="1"/>
    <col min="3" max="3" width="13.44140625" customWidth="1"/>
    <col min="4" max="4" width="13.6640625" customWidth="1"/>
    <col min="5" max="5" width="13.88671875" customWidth="1"/>
    <col min="6" max="6" width="13.33203125" customWidth="1"/>
    <col min="7" max="7" width="14" customWidth="1"/>
    <col min="8" max="8" width="13.88671875" customWidth="1"/>
    <col min="9" max="9" width="15.21875" customWidth="1"/>
    <col min="10" max="10" width="13.77734375" customWidth="1"/>
    <col min="11" max="11" width="16.5546875" customWidth="1"/>
    <col min="12" max="12" width="15.21875" customWidth="1"/>
    <col min="13" max="13" width="16.109375" customWidth="1"/>
    <col min="14" max="14" width="13.77734375" bestFit="1" customWidth="1"/>
  </cols>
  <sheetData>
    <row r="1" spans="1:18" ht="20.25" customHeight="1" x14ac:dyDescent="0.35">
      <c r="A1" s="21" t="s">
        <v>41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6" t="s">
        <v>0</v>
      </c>
      <c r="B4" s="7" t="s">
        <v>28</v>
      </c>
      <c r="C4" s="7" t="s">
        <v>29</v>
      </c>
      <c r="D4" s="7" t="s">
        <v>30</v>
      </c>
      <c r="E4" s="7" t="s">
        <v>31</v>
      </c>
      <c r="F4" s="7" t="s">
        <v>32</v>
      </c>
      <c r="G4" s="7" t="s">
        <v>33</v>
      </c>
      <c r="H4" s="7" t="s">
        <v>34</v>
      </c>
      <c r="I4" s="7" t="s">
        <v>35</v>
      </c>
      <c r="J4" s="7" t="s">
        <v>36</v>
      </c>
      <c r="K4" s="7" t="s">
        <v>37</v>
      </c>
      <c r="L4" s="7" t="s">
        <v>38</v>
      </c>
      <c r="M4" s="7" t="s">
        <v>39</v>
      </c>
      <c r="N4" s="7" t="s">
        <v>40</v>
      </c>
    </row>
    <row r="5" spans="1:18" ht="23.25" customHeight="1" thickBot="1" x14ac:dyDescent="0.3">
      <c r="A5" s="8" t="s">
        <v>15</v>
      </c>
      <c r="B5" s="9">
        <v>156775.01999999999</v>
      </c>
      <c r="C5" s="9">
        <f t="shared" ref="C5:M6" si="0">B39</f>
        <v>152773.95346999998</v>
      </c>
      <c r="D5" s="9">
        <f t="shared" si="0"/>
        <v>151432.37974999996</v>
      </c>
      <c r="E5" s="9">
        <f t="shared" si="0"/>
        <v>164477.10046999998</v>
      </c>
      <c r="F5" s="9">
        <f t="shared" si="0"/>
        <v>164195.28481999997</v>
      </c>
      <c r="G5" s="9">
        <f t="shared" si="0"/>
        <v>166164.67913999996</v>
      </c>
      <c r="H5" s="9">
        <f t="shared" si="0"/>
        <v>158664.21410999997</v>
      </c>
      <c r="I5" s="9">
        <f t="shared" si="0"/>
        <v>165133.88838999998</v>
      </c>
      <c r="J5" s="9">
        <f t="shared" si="0"/>
        <v>169334.73069999999</v>
      </c>
      <c r="K5" s="9">
        <f t="shared" si="0"/>
        <v>191997.82975999999</v>
      </c>
      <c r="L5" s="9">
        <f t="shared" si="0"/>
        <v>206918.14181</v>
      </c>
      <c r="M5" s="9">
        <f t="shared" si="0"/>
        <v>211620.08090999999</v>
      </c>
      <c r="N5" s="9">
        <f>B5</f>
        <v>156775.01999999999</v>
      </c>
    </row>
    <row r="6" spans="1:18" ht="21" customHeight="1" thickBot="1" x14ac:dyDescent="0.3">
      <c r="A6" s="8" t="s">
        <v>13</v>
      </c>
      <c r="B6" s="9">
        <v>-107539.98</v>
      </c>
      <c r="C6" s="9">
        <f>B40</f>
        <v>-114405.52</v>
      </c>
      <c r="D6" s="9">
        <f>C40</f>
        <v>-125199.75</v>
      </c>
      <c r="E6" s="9">
        <f>D40</f>
        <v>-120441.41999999998</v>
      </c>
      <c r="F6" s="9">
        <f>E40</f>
        <v>-120706.13999999998</v>
      </c>
      <c r="G6" s="9">
        <f>F40</f>
        <v>-125958.77999999997</v>
      </c>
      <c r="H6" s="9">
        <f t="shared" si="0"/>
        <v>-129449.13999999996</v>
      </c>
      <c r="I6" s="9">
        <f t="shared" si="0"/>
        <v>-145714.09999999995</v>
      </c>
      <c r="J6" s="9">
        <f t="shared" si="0"/>
        <v>-134273.90999999997</v>
      </c>
      <c r="K6" s="9">
        <f t="shared" ref="K6" si="1">J40</f>
        <v>-118356.67999999996</v>
      </c>
      <c r="L6" s="9">
        <f t="shared" ref="L6" si="2">K40</f>
        <v>-97993.909999999974</v>
      </c>
      <c r="M6" s="9">
        <f t="shared" ref="M6" si="3">L40</f>
        <v>-98563.109999999986</v>
      </c>
      <c r="N6" s="9">
        <f>B6</f>
        <v>-107539.98</v>
      </c>
    </row>
    <row r="7" spans="1:18" ht="20.25" customHeight="1" thickBot="1" x14ac:dyDescent="0.3">
      <c r="A7" s="10" t="s">
        <v>12</v>
      </c>
      <c r="B7" s="11">
        <f>SUM(B8:B14)</f>
        <v>36341.410000000003</v>
      </c>
      <c r="C7" s="11">
        <f>SUM(C8:C14)</f>
        <v>42688.54</v>
      </c>
      <c r="D7" s="11">
        <f>SUM(D8:D14)</f>
        <v>37889.46</v>
      </c>
      <c r="E7" s="11">
        <f t="shared" ref="E7:M7" si="4">SUM(E8:E14)</f>
        <v>36862.25</v>
      </c>
      <c r="F7" s="11">
        <f t="shared" si="4"/>
        <v>37752.959999999999</v>
      </c>
      <c r="G7" s="11">
        <f t="shared" si="4"/>
        <v>40644.109999999993</v>
      </c>
      <c r="H7" s="11">
        <f t="shared" si="4"/>
        <v>51364.840000000004</v>
      </c>
      <c r="I7" s="11">
        <f t="shared" si="4"/>
        <v>35610.83</v>
      </c>
      <c r="J7" s="11">
        <f t="shared" si="4"/>
        <v>37570.68</v>
      </c>
      <c r="K7" s="11">
        <f t="shared" si="4"/>
        <v>27531.450000000004</v>
      </c>
      <c r="L7" s="11">
        <f t="shared" si="4"/>
        <v>38631.300000000003</v>
      </c>
      <c r="M7" s="11">
        <f t="shared" si="4"/>
        <v>35607.24</v>
      </c>
      <c r="N7" s="11">
        <f>SUM(B7:M7)</f>
        <v>458495.07</v>
      </c>
    </row>
    <row r="8" spans="1:18" ht="24.75" customHeight="1" thickBot="1" x14ac:dyDescent="0.3">
      <c r="A8" s="4" t="s">
        <v>26</v>
      </c>
      <c r="B8" s="12">
        <v>30315.48</v>
      </c>
      <c r="C8" s="12">
        <v>30315.48</v>
      </c>
      <c r="D8" s="12">
        <v>30315.48</v>
      </c>
      <c r="E8" s="12">
        <v>30315.48</v>
      </c>
      <c r="F8" s="12">
        <v>30315.48</v>
      </c>
      <c r="G8" s="12">
        <v>30315.48</v>
      </c>
      <c r="H8" s="12">
        <v>30315.48</v>
      </c>
      <c r="I8" s="12">
        <v>30315.48</v>
      </c>
      <c r="J8" s="12">
        <v>30315.48</v>
      </c>
      <c r="K8" s="12">
        <v>30315.48</v>
      </c>
      <c r="L8" s="12">
        <v>30315.48</v>
      </c>
      <c r="M8" s="12">
        <v>30315.48</v>
      </c>
      <c r="N8" s="12">
        <f>SUM(B8:M8)</f>
        <v>363785.75999999995</v>
      </c>
    </row>
    <row r="9" spans="1:18" ht="24.75" customHeight="1" thickBot="1" x14ac:dyDescent="0.3">
      <c r="A9" s="4" t="s">
        <v>16</v>
      </c>
      <c r="B9" s="12">
        <v>971.65</v>
      </c>
      <c r="C9" s="12">
        <v>2123.46</v>
      </c>
      <c r="D9" s="12">
        <v>-180.11</v>
      </c>
      <c r="E9" s="12">
        <v>971.65</v>
      </c>
      <c r="F9" s="12">
        <v>971.65</v>
      </c>
      <c r="G9" s="12">
        <v>748.39</v>
      </c>
      <c r="H9" s="12">
        <v>15669.21</v>
      </c>
      <c r="I9" s="12">
        <v>0</v>
      </c>
      <c r="J9" s="12">
        <v>0</v>
      </c>
      <c r="K9" s="12">
        <v>1007.77</v>
      </c>
      <c r="L9" s="12">
        <v>0</v>
      </c>
      <c r="M9" s="12">
        <v>0</v>
      </c>
      <c r="N9" s="12">
        <f t="shared" ref="N9:N14" si="5">SUM(B9:M9)</f>
        <v>22283.670000000002</v>
      </c>
    </row>
    <row r="10" spans="1:18" ht="21.75" customHeight="1" thickBot="1" x14ac:dyDescent="0.3">
      <c r="A10" s="4" t="s">
        <v>17</v>
      </c>
      <c r="B10" s="12">
        <v>660.45</v>
      </c>
      <c r="C10" s="12">
        <v>1151.7</v>
      </c>
      <c r="D10" s="12">
        <v>952.26</v>
      </c>
      <c r="E10" s="12">
        <v>691.23</v>
      </c>
      <c r="F10" s="12">
        <v>0</v>
      </c>
      <c r="G10" s="12">
        <v>2456.44</v>
      </c>
      <c r="H10" s="12">
        <v>0</v>
      </c>
      <c r="I10" s="12">
        <v>0</v>
      </c>
      <c r="J10" s="12">
        <v>0</v>
      </c>
      <c r="K10" s="12">
        <v>-8859.67</v>
      </c>
      <c r="L10" s="12">
        <v>0</v>
      </c>
      <c r="M10" s="12">
        <v>0</v>
      </c>
      <c r="N10" s="12">
        <f t="shared" si="5"/>
        <v>-2947.59</v>
      </c>
    </row>
    <row r="11" spans="1:18" ht="22.5" customHeight="1" thickBot="1" x14ac:dyDescent="0.3">
      <c r="A11" s="4" t="s">
        <v>18</v>
      </c>
      <c r="B11" s="12">
        <v>146.97999999999999</v>
      </c>
      <c r="C11" s="12">
        <v>4851.05</v>
      </c>
      <c r="D11" s="12">
        <v>2554.98</v>
      </c>
      <c r="E11" s="12">
        <v>637.04</v>
      </c>
      <c r="F11" s="12">
        <v>2218.98</v>
      </c>
      <c r="G11" s="12">
        <v>2876.95</v>
      </c>
      <c r="H11" s="12">
        <v>1127.03</v>
      </c>
      <c r="I11" s="12">
        <v>1042.23</v>
      </c>
      <c r="J11" s="12">
        <v>3002.08</v>
      </c>
      <c r="K11" s="12">
        <v>814.75</v>
      </c>
      <c r="L11" s="12">
        <v>4062.7</v>
      </c>
      <c r="M11" s="12">
        <v>1038.6400000000001</v>
      </c>
      <c r="N11" s="12">
        <f t="shared" si="5"/>
        <v>24373.41</v>
      </c>
    </row>
    <row r="12" spans="1:18" ht="22.5" customHeight="1" thickBot="1" x14ac:dyDescent="0.3">
      <c r="A12" s="4" t="s">
        <v>24</v>
      </c>
      <c r="B12" s="12">
        <v>352.13</v>
      </c>
      <c r="C12" s="12">
        <v>352.13</v>
      </c>
      <c r="D12" s="12">
        <v>352.13</v>
      </c>
      <c r="E12" s="12">
        <v>352.13</v>
      </c>
      <c r="F12" s="12">
        <v>352.13</v>
      </c>
      <c r="G12" s="12">
        <v>352.13</v>
      </c>
      <c r="H12" s="12">
        <v>358.4</v>
      </c>
      <c r="I12" s="12">
        <v>358.4</v>
      </c>
      <c r="J12" s="12">
        <v>358.4</v>
      </c>
      <c r="K12" s="12">
        <v>358.4</v>
      </c>
      <c r="L12" s="12">
        <v>358.4</v>
      </c>
      <c r="M12" s="12">
        <v>358.4</v>
      </c>
      <c r="N12" s="12">
        <f t="shared" si="5"/>
        <v>4263.18</v>
      </c>
    </row>
    <row r="13" spans="1:18" ht="22.5" customHeight="1" thickBot="1" x14ac:dyDescent="0.3">
      <c r="A13" s="4" t="s">
        <v>25</v>
      </c>
      <c r="B13" s="12">
        <v>3294.72</v>
      </c>
      <c r="C13" s="12">
        <v>3294.72</v>
      </c>
      <c r="D13" s="12">
        <v>3294.72</v>
      </c>
      <c r="E13" s="12">
        <v>3294.72</v>
      </c>
      <c r="F13" s="12">
        <v>3294.72</v>
      </c>
      <c r="G13" s="12">
        <v>3294.72</v>
      </c>
      <c r="H13" s="12">
        <v>3294.72</v>
      </c>
      <c r="I13" s="12">
        <v>3294.72</v>
      </c>
      <c r="J13" s="12">
        <v>3294.72</v>
      </c>
      <c r="K13" s="12">
        <v>3294.72</v>
      </c>
      <c r="L13" s="12">
        <v>3294.72</v>
      </c>
      <c r="M13" s="12">
        <v>3294.72</v>
      </c>
      <c r="N13" s="12">
        <f t="shared" si="5"/>
        <v>39536.640000000007</v>
      </c>
    </row>
    <row r="14" spans="1:18" ht="24" customHeight="1" thickBot="1" x14ac:dyDescent="0.3">
      <c r="A14" s="4" t="s">
        <v>14</v>
      </c>
      <c r="B14" s="12">
        <v>600</v>
      </c>
      <c r="C14" s="12">
        <v>600</v>
      </c>
      <c r="D14" s="12">
        <v>600</v>
      </c>
      <c r="E14" s="12">
        <v>600</v>
      </c>
      <c r="F14" s="12">
        <v>600</v>
      </c>
      <c r="G14" s="12">
        <v>600</v>
      </c>
      <c r="H14" s="12">
        <v>600</v>
      </c>
      <c r="I14" s="12">
        <v>600</v>
      </c>
      <c r="J14" s="12">
        <v>600</v>
      </c>
      <c r="K14" s="12">
        <v>600</v>
      </c>
      <c r="L14" s="12">
        <v>600</v>
      </c>
      <c r="M14" s="12">
        <v>600</v>
      </c>
      <c r="N14" s="12">
        <f t="shared" si="5"/>
        <v>7200</v>
      </c>
    </row>
    <row r="15" spans="1:18" ht="20.25" customHeight="1" thickBot="1" x14ac:dyDescent="0.3">
      <c r="A15" s="13" t="s">
        <v>8</v>
      </c>
      <c r="B15" s="14">
        <f>SUM(B16:B22)</f>
        <v>29475.87</v>
      </c>
      <c r="C15" s="14">
        <f>SUM(C16:C22)</f>
        <v>31894.309999999998</v>
      </c>
      <c r="D15" s="14">
        <f>SUM(D16:D22)</f>
        <v>42647.79</v>
      </c>
      <c r="E15" s="14">
        <f t="shared" ref="E15:M15" si="6">SUM(E16:E22)</f>
        <v>36597.53</v>
      </c>
      <c r="F15" s="14">
        <f t="shared" si="6"/>
        <v>32500.32</v>
      </c>
      <c r="G15" s="14">
        <f t="shared" si="6"/>
        <v>37153.75</v>
      </c>
      <c r="H15" s="14">
        <f t="shared" si="6"/>
        <v>35099.879999999997</v>
      </c>
      <c r="I15" s="14">
        <f t="shared" si="6"/>
        <v>47051.02</v>
      </c>
      <c r="J15" s="14">
        <f t="shared" si="6"/>
        <v>53487.91</v>
      </c>
      <c r="K15" s="14">
        <f t="shared" si="6"/>
        <v>47894.219999999994</v>
      </c>
      <c r="L15" s="14">
        <f t="shared" si="6"/>
        <v>38062.1</v>
      </c>
      <c r="M15" s="14">
        <f t="shared" si="6"/>
        <v>45630.969999999987</v>
      </c>
      <c r="N15" s="14">
        <f>SUM(B15:M15)</f>
        <v>477495.66999999993</v>
      </c>
    </row>
    <row r="16" spans="1:18" ht="24" customHeight="1" thickBot="1" x14ac:dyDescent="0.3">
      <c r="A16" s="4" t="s">
        <v>27</v>
      </c>
      <c r="B16" s="12">
        <v>24616.400000000001</v>
      </c>
      <c r="C16" s="12">
        <v>26423.01</v>
      </c>
      <c r="D16" s="12">
        <v>31177.63</v>
      </c>
      <c r="E16" s="12">
        <v>29138.27</v>
      </c>
      <c r="F16" s="12">
        <v>26604.54</v>
      </c>
      <c r="G16" s="12">
        <v>29969.66</v>
      </c>
      <c r="H16" s="12">
        <v>26233.74</v>
      </c>
      <c r="I16" s="12">
        <v>28565.03</v>
      </c>
      <c r="J16" s="12">
        <v>44290.34</v>
      </c>
      <c r="K16" s="12">
        <v>36890.089999999997</v>
      </c>
      <c r="L16" s="12">
        <v>30022.61</v>
      </c>
      <c r="M16" s="12">
        <v>36534.199999999997</v>
      </c>
      <c r="N16" s="12">
        <f>SUM(B16:M16)</f>
        <v>370465.51999999996</v>
      </c>
    </row>
    <row r="17" spans="1:17" ht="26.25" customHeight="1" thickBot="1" x14ac:dyDescent="0.3">
      <c r="A17" s="4" t="s">
        <v>16</v>
      </c>
      <c r="B17" s="12">
        <v>788.77</v>
      </c>
      <c r="C17" s="12">
        <v>992.11</v>
      </c>
      <c r="D17" s="12">
        <v>1881.31</v>
      </c>
      <c r="E17" s="12">
        <v>198.29</v>
      </c>
      <c r="F17" s="12">
        <v>852.17</v>
      </c>
      <c r="G17" s="12">
        <v>948.09</v>
      </c>
      <c r="H17" s="12">
        <v>717.67</v>
      </c>
      <c r="I17" s="12">
        <v>13206.38</v>
      </c>
      <c r="J17" s="12">
        <v>2735.58</v>
      </c>
      <c r="K17" s="12">
        <v>1735.77</v>
      </c>
      <c r="L17" s="12">
        <v>1028.8699999999999</v>
      </c>
      <c r="M17" s="12">
        <v>482.92</v>
      </c>
      <c r="N17" s="12">
        <f t="shared" ref="N17:N22" si="7">SUM(B17:M17)</f>
        <v>25567.93</v>
      </c>
    </row>
    <row r="18" spans="1:17" ht="26.25" customHeight="1" thickBot="1" x14ac:dyDescent="0.3">
      <c r="A18" s="4" t="s">
        <v>17</v>
      </c>
      <c r="B18" s="12">
        <v>523.66</v>
      </c>
      <c r="C18" s="12">
        <v>606.92999999999995</v>
      </c>
      <c r="D18" s="12">
        <v>1101.68</v>
      </c>
      <c r="E18" s="12">
        <v>922.92</v>
      </c>
      <c r="F18" s="12">
        <v>600.25</v>
      </c>
      <c r="G18" s="12">
        <v>110.87</v>
      </c>
      <c r="H18" s="12">
        <v>2027.96</v>
      </c>
      <c r="I18" s="12">
        <v>215.16</v>
      </c>
      <c r="J18" s="12">
        <v>221.86</v>
      </c>
      <c r="K18" s="12">
        <v>107.96</v>
      </c>
      <c r="L18" s="12">
        <v>0</v>
      </c>
      <c r="M18" s="12">
        <v>0</v>
      </c>
      <c r="N18" s="12">
        <f t="shared" si="7"/>
        <v>6439.25</v>
      </c>
    </row>
    <row r="19" spans="1:17" ht="24" customHeight="1" thickBot="1" x14ac:dyDescent="0.3">
      <c r="A19" s="4" t="s">
        <v>18</v>
      </c>
      <c r="B19" s="12">
        <v>0</v>
      </c>
      <c r="C19" s="12">
        <v>112.72</v>
      </c>
      <c r="D19" s="12">
        <v>4194.75</v>
      </c>
      <c r="E19" s="12">
        <v>2484.86</v>
      </c>
      <c r="F19" s="12">
        <v>587.55999999999995</v>
      </c>
      <c r="G19" s="12">
        <v>2129.2399999999998</v>
      </c>
      <c r="H19" s="12">
        <v>2439.27</v>
      </c>
      <c r="I19" s="12">
        <v>1210.47</v>
      </c>
      <c r="J19" s="12">
        <v>2022.94</v>
      </c>
      <c r="K19" s="12">
        <v>3023.66</v>
      </c>
      <c r="L19" s="12">
        <v>1048.51</v>
      </c>
      <c r="M19" s="12">
        <v>3931.92</v>
      </c>
      <c r="N19" s="12">
        <f t="shared" si="7"/>
        <v>23185.9</v>
      </c>
      <c r="Q19" s="5"/>
    </row>
    <row r="20" spans="1:17" ht="24" customHeight="1" thickBot="1" x14ac:dyDescent="0.3">
      <c r="A20" s="4" t="s">
        <v>24</v>
      </c>
      <c r="B20" s="12">
        <v>285.92</v>
      </c>
      <c r="C20" s="12">
        <v>306.92</v>
      </c>
      <c r="D20" s="12">
        <v>362.09</v>
      </c>
      <c r="E20" s="12">
        <v>338.5</v>
      </c>
      <c r="F20" s="12">
        <v>302.81</v>
      </c>
      <c r="G20" s="12">
        <v>354.29</v>
      </c>
      <c r="H20" s="12">
        <v>304.75</v>
      </c>
      <c r="I20" s="12">
        <v>339.42</v>
      </c>
      <c r="J20" s="12">
        <v>525.04999999999995</v>
      </c>
      <c r="K20" s="12">
        <v>435.2</v>
      </c>
      <c r="L20" s="12">
        <v>350.11</v>
      </c>
      <c r="M20" s="12">
        <v>404.09</v>
      </c>
      <c r="N20" s="12">
        <f t="shared" si="7"/>
        <v>4309.1499999999996</v>
      </c>
    </row>
    <row r="21" spans="1:17" ht="24" customHeight="1" thickBot="1" x14ac:dyDescent="0.3">
      <c r="A21" s="4" t="s">
        <v>25</v>
      </c>
      <c r="B21" s="12">
        <v>2661.12</v>
      </c>
      <c r="C21" s="12">
        <v>2852.62</v>
      </c>
      <c r="D21" s="12">
        <v>3330.33</v>
      </c>
      <c r="E21" s="12">
        <v>2914.69</v>
      </c>
      <c r="F21" s="12">
        <v>2952.99</v>
      </c>
      <c r="G21" s="12">
        <v>3041.6</v>
      </c>
      <c r="H21" s="12">
        <v>2776.49</v>
      </c>
      <c r="I21" s="12">
        <v>2914.56</v>
      </c>
      <c r="J21" s="12">
        <v>3092.14</v>
      </c>
      <c r="K21" s="12">
        <v>5101.54</v>
      </c>
      <c r="L21" s="12">
        <v>5012</v>
      </c>
      <c r="M21" s="12">
        <v>3677.84</v>
      </c>
      <c r="N21" s="12">
        <f t="shared" si="7"/>
        <v>40327.919999999998</v>
      </c>
    </row>
    <row r="22" spans="1:17" ht="21" customHeight="1" thickBot="1" x14ac:dyDescent="0.3">
      <c r="A22" s="4" t="s">
        <v>14</v>
      </c>
      <c r="B22" s="15">
        <v>600</v>
      </c>
      <c r="C22" s="15">
        <v>600</v>
      </c>
      <c r="D22" s="15">
        <v>600</v>
      </c>
      <c r="E22" s="15">
        <v>600</v>
      </c>
      <c r="F22" s="15">
        <v>600</v>
      </c>
      <c r="G22" s="15">
        <v>600</v>
      </c>
      <c r="H22" s="15">
        <v>600</v>
      </c>
      <c r="I22" s="15">
        <v>600</v>
      </c>
      <c r="J22" s="15">
        <v>600</v>
      </c>
      <c r="K22" s="15">
        <v>600</v>
      </c>
      <c r="L22" s="15">
        <v>600</v>
      </c>
      <c r="M22" s="15">
        <v>600</v>
      </c>
      <c r="N22" s="12">
        <f t="shared" si="7"/>
        <v>7200</v>
      </c>
      <c r="O22" s="3"/>
    </row>
    <row r="23" spans="1:17" ht="21.75" customHeight="1" thickBot="1" x14ac:dyDescent="0.3">
      <c r="A23" s="16" t="s">
        <v>23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8"/>
    </row>
    <row r="24" spans="1:17" ht="19.5" customHeight="1" thickBot="1" x14ac:dyDescent="0.3">
      <c r="A24" s="4" t="s">
        <v>1</v>
      </c>
      <c r="B24" s="12">
        <f t="shared" ref="B24:M24" si="8">1943.3*0.55</f>
        <v>1068.8150000000001</v>
      </c>
      <c r="C24" s="12">
        <f t="shared" si="8"/>
        <v>1068.8150000000001</v>
      </c>
      <c r="D24" s="12">
        <f t="shared" si="8"/>
        <v>1068.8150000000001</v>
      </c>
      <c r="E24" s="12">
        <f t="shared" si="8"/>
        <v>1068.8150000000001</v>
      </c>
      <c r="F24" s="12">
        <f t="shared" si="8"/>
        <v>1068.8150000000001</v>
      </c>
      <c r="G24" s="12">
        <f t="shared" si="8"/>
        <v>1068.8150000000001</v>
      </c>
      <c r="H24" s="12">
        <f t="shared" si="8"/>
        <v>1068.8150000000001</v>
      </c>
      <c r="I24" s="12">
        <f t="shared" si="8"/>
        <v>1068.8150000000001</v>
      </c>
      <c r="J24" s="12">
        <f t="shared" si="8"/>
        <v>1068.8150000000001</v>
      </c>
      <c r="K24" s="12">
        <f t="shared" si="8"/>
        <v>1068.8150000000001</v>
      </c>
      <c r="L24" s="12">
        <f t="shared" si="8"/>
        <v>1068.8150000000001</v>
      </c>
      <c r="M24" s="12">
        <f t="shared" si="8"/>
        <v>1068.8150000000001</v>
      </c>
      <c r="N24" s="12">
        <f t="shared" ref="N24:N36" si="9">SUM(B24:M24)</f>
        <v>12825.780000000004</v>
      </c>
    </row>
    <row r="25" spans="1:17" ht="22.5" customHeight="1" thickBot="1" x14ac:dyDescent="0.3">
      <c r="A25" s="4" t="s">
        <v>2</v>
      </c>
      <c r="B25" s="12">
        <f t="shared" ref="B25:M25" si="10">1943.3*0.17</f>
        <v>330.36099999999999</v>
      </c>
      <c r="C25" s="12">
        <f t="shared" si="10"/>
        <v>330.36099999999999</v>
      </c>
      <c r="D25" s="12">
        <f t="shared" si="10"/>
        <v>330.36099999999999</v>
      </c>
      <c r="E25" s="12">
        <f t="shared" si="10"/>
        <v>330.36099999999999</v>
      </c>
      <c r="F25" s="12">
        <f t="shared" si="10"/>
        <v>330.36099999999999</v>
      </c>
      <c r="G25" s="12">
        <f t="shared" si="10"/>
        <v>330.36099999999999</v>
      </c>
      <c r="H25" s="12">
        <f t="shared" si="10"/>
        <v>330.36099999999999</v>
      </c>
      <c r="I25" s="12">
        <f t="shared" si="10"/>
        <v>330.36099999999999</v>
      </c>
      <c r="J25" s="12">
        <f t="shared" si="10"/>
        <v>330.36099999999999</v>
      </c>
      <c r="K25" s="12">
        <f t="shared" si="10"/>
        <v>330.36099999999999</v>
      </c>
      <c r="L25" s="12">
        <f t="shared" si="10"/>
        <v>330.36099999999999</v>
      </c>
      <c r="M25" s="12">
        <f t="shared" si="10"/>
        <v>330.36099999999999</v>
      </c>
      <c r="N25" s="12">
        <f t="shared" si="9"/>
        <v>3964.331999999999</v>
      </c>
    </row>
    <row r="26" spans="1:17" ht="21" customHeight="1" thickBot="1" x14ac:dyDescent="0.3">
      <c r="A26" s="4" t="s">
        <v>3</v>
      </c>
      <c r="B26" s="12">
        <f>35741.41*2.3%</f>
        <v>822.05243000000007</v>
      </c>
      <c r="C26" s="12">
        <f>42088.54*2.3%</f>
        <v>968.03642000000002</v>
      </c>
      <c r="D26" s="12">
        <f>37289.46*2.3%</f>
        <v>857.65757999999994</v>
      </c>
      <c r="E26" s="12">
        <f>36262.25*2.3%</f>
        <v>834.03174999999999</v>
      </c>
      <c r="F26" s="12">
        <f>37152.96*2.3%</f>
        <v>854.51807999999994</v>
      </c>
      <c r="G26" s="12">
        <f>40044.11*2.3%</f>
        <v>921.01453000000004</v>
      </c>
      <c r="H26" s="12">
        <f>50764.84*2.3%</f>
        <v>1167.59132</v>
      </c>
      <c r="I26" s="12">
        <f>35010.83*2.3%</f>
        <v>805.24909000000002</v>
      </c>
      <c r="J26" s="12">
        <f>36970.68*2.3%</f>
        <v>850.32564000000002</v>
      </c>
      <c r="K26" s="12">
        <f>26931.45*2.3%</f>
        <v>619.42335000000003</v>
      </c>
      <c r="L26" s="12">
        <f>38031.3*2.3%</f>
        <v>874.71990000000005</v>
      </c>
      <c r="M26" s="12">
        <f>35007.24*2.3%</f>
        <v>805.16651999999999</v>
      </c>
      <c r="N26" s="12">
        <f t="shared" si="9"/>
        <v>10379.786610000001</v>
      </c>
    </row>
    <row r="27" spans="1:17" ht="23.25" customHeight="1" thickBot="1" x14ac:dyDescent="0.3">
      <c r="A27" s="4" t="s">
        <v>4</v>
      </c>
      <c r="B27" s="12">
        <f>28875.87*3%</f>
        <v>866.27609999999993</v>
      </c>
      <c r="C27" s="12">
        <f>31294.31*3%</f>
        <v>938.82929999999999</v>
      </c>
      <c r="D27" s="12">
        <f>42047.79*3%</f>
        <v>1261.4337</v>
      </c>
      <c r="E27" s="12">
        <f>35997.53*3%</f>
        <v>1079.9259</v>
      </c>
      <c r="F27" s="12">
        <f>31900.32*3%</f>
        <v>957.00959999999998</v>
      </c>
      <c r="G27" s="12">
        <f>36553.75*3%</f>
        <v>1096.6125</v>
      </c>
      <c r="H27" s="12">
        <f>34499.88*3%</f>
        <v>1034.9964</v>
      </c>
      <c r="I27" s="12">
        <f>46451.02*3%</f>
        <v>1393.5305999999998</v>
      </c>
      <c r="J27" s="12">
        <f>52887.91*3%</f>
        <v>1586.6373000000001</v>
      </c>
      <c r="K27" s="12">
        <f>47294.22*3%</f>
        <v>1418.8265999999999</v>
      </c>
      <c r="L27" s="12">
        <f>37462.1*3%</f>
        <v>1123.8629999999998</v>
      </c>
      <c r="M27" s="12">
        <f>45030.97*3%</f>
        <v>1350.9291000000001</v>
      </c>
      <c r="N27" s="12">
        <f t="shared" si="9"/>
        <v>14108.8701</v>
      </c>
    </row>
    <row r="28" spans="1:17" ht="23.25" customHeight="1" thickBot="1" x14ac:dyDescent="0.3">
      <c r="A28" s="4" t="s">
        <v>9</v>
      </c>
      <c r="B28" s="12">
        <v>14380.42</v>
      </c>
      <c r="C28" s="12">
        <v>14380.42</v>
      </c>
      <c r="D28" s="12">
        <v>14380.42</v>
      </c>
      <c r="E28" s="12">
        <v>14380.42</v>
      </c>
      <c r="F28" s="12">
        <v>14380.42</v>
      </c>
      <c r="G28" s="12">
        <v>14380.42</v>
      </c>
      <c r="H28" s="12">
        <v>14380.42</v>
      </c>
      <c r="I28" s="12">
        <v>14380.42</v>
      </c>
      <c r="J28" s="12">
        <v>14380.42</v>
      </c>
      <c r="K28" s="12">
        <f>1943.3*8.5</f>
        <v>16518.05</v>
      </c>
      <c r="L28" s="12">
        <f t="shared" ref="L28:M28" si="11">1943.3*8.5</f>
        <v>16518.05</v>
      </c>
      <c r="M28" s="12">
        <f t="shared" si="11"/>
        <v>16518.05</v>
      </c>
      <c r="N28" s="12">
        <f t="shared" si="9"/>
        <v>178977.92999999996</v>
      </c>
    </row>
    <row r="29" spans="1:17" ht="26.25" customHeight="1" thickBot="1" x14ac:dyDescent="0.3">
      <c r="A29" s="4" t="s">
        <v>19</v>
      </c>
      <c r="B29" s="12">
        <v>971.68</v>
      </c>
      <c r="C29" s="12">
        <v>971.68</v>
      </c>
      <c r="D29" s="12">
        <v>971.68</v>
      </c>
      <c r="E29" s="12">
        <f>971.68+0</f>
        <v>971.68</v>
      </c>
      <c r="F29" s="12">
        <f>748.38+0</f>
        <v>748.38</v>
      </c>
      <c r="G29" s="12">
        <f>15669.37+0</f>
        <v>15669.37</v>
      </c>
      <c r="H29" s="12">
        <v>0</v>
      </c>
      <c r="I29" s="12">
        <v>0</v>
      </c>
      <c r="J29" s="12">
        <f>1007.77+0</f>
        <v>1007.77</v>
      </c>
      <c r="K29" s="12">
        <v>0</v>
      </c>
      <c r="L29" s="12">
        <v>0</v>
      </c>
      <c r="M29" s="12">
        <v>0</v>
      </c>
      <c r="N29" s="12">
        <f t="shared" si="9"/>
        <v>21312.240000000002</v>
      </c>
    </row>
    <row r="30" spans="1:17" ht="26.25" customHeight="1" thickBot="1" x14ac:dyDescent="0.3">
      <c r="A30" s="4" t="s">
        <v>20</v>
      </c>
      <c r="B30" s="12">
        <v>1151.81</v>
      </c>
      <c r="C30" s="12">
        <v>952.33</v>
      </c>
      <c r="D30" s="12">
        <v>691.28</v>
      </c>
      <c r="E30" s="12">
        <v>2456.4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f t="shared" si="9"/>
        <v>5251.82</v>
      </c>
    </row>
    <row r="31" spans="1:17" ht="26.25" customHeight="1" thickBot="1" x14ac:dyDescent="0.3">
      <c r="A31" s="4" t="s">
        <v>21</v>
      </c>
      <c r="B31" s="12">
        <v>4851</v>
      </c>
      <c r="C31" s="12">
        <v>2554.9899999999998</v>
      </c>
      <c r="D31" s="12">
        <v>637</v>
      </c>
      <c r="E31" s="12">
        <v>2218.9899999999998</v>
      </c>
      <c r="F31" s="12">
        <v>2877</v>
      </c>
      <c r="G31" s="12">
        <v>1127</v>
      </c>
      <c r="H31" s="12">
        <v>1042.28</v>
      </c>
      <c r="I31" s="12">
        <v>3002.06</v>
      </c>
      <c r="J31" s="12">
        <v>814.74</v>
      </c>
      <c r="K31" s="12">
        <v>4062.69</v>
      </c>
      <c r="L31" s="12">
        <v>1038.6099999999999</v>
      </c>
      <c r="M31" s="12">
        <v>1930.42</v>
      </c>
      <c r="N31" s="12">
        <f t="shared" si="9"/>
        <v>26156.78</v>
      </c>
    </row>
    <row r="32" spans="1:17" ht="26.25" customHeight="1" thickBot="1" x14ac:dyDescent="0.3">
      <c r="A32" s="4" t="s">
        <v>24</v>
      </c>
      <c r="B32" s="12">
        <v>352.1</v>
      </c>
      <c r="C32" s="12">
        <v>352.1</v>
      </c>
      <c r="D32" s="12">
        <v>352.1</v>
      </c>
      <c r="E32" s="12">
        <v>352.1</v>
      </c>
      <c r="F32" s="12">
        <v>352.1</v>
      </c>
      <c r="G32" s="12">
        <v>352.1</v>
      </c>
      <c r="H32" s="12">
        <v>358.42</v>
      </c>
      <c r="I32" s="12">
        <v>358.42</v>
      </c>
      <c r="J32" s="12">
        <v>358.42</v>
      </c>
      <c r="K32" s="12">
        <v>358.42</v>
      </c>
      <c r="L32" s="12">
        <v>358.42</v>
      </c>
      <c r="M32" s="12">
        <v>358.42</v>
      </c>
      <c r="N32" s="12">
        <f t="shared" si="9"/>
        <v>4263.12</v>
      </c>
    </row>
    <row r="33" spans="1:14" ht="22.5" customHeight="1" thickBot="1" x14ac:dyDescent="0.3">
      <c r="A33" s="4" t="s">
        <v>6</v>
      </c>
      <c r="B33" s="12">
        <f>1943.3*2.34</f>
        <v>4547.3219999999992</v>
      </c>
      <c r="C33" s="12">
        <f t="shared" ref="C33:M33" si="12">1943.3*2.34</f>
        <v>4547.3219999999992</v>
      </c>
      <c r="D33" s="12">
        <f t="shared" si="12"/>
        <v>4547.3219999999992</v>
      </c>
      <c r="E33" s="12">
        <f t="shared" si="12"/>
        <v>4547.3219999999992</v>
      </c>
      <c r="F33" s="12">
        <f t="shared" si="12"/>
        <v>4547.3219999999992</v>
      </c>
      <c r="G33" s="12">
        <f t="shared" si="12"/>
        <v>4547.3219999999992</v>
      </c>
      <c r="H33" s="12">
        <f t="shared" si="12"/>
        <v>4547.3219999999992</v>
      </c>
      <c r="I33" s="12">
        <f t="shared" si="12"/>
        <v>4547.3219999999992</v>
      </c>
      <c r="J33" s="12">
        <f t="shared" si="12"/>
        <v>4547.3219999999992</v>
      </c>
      <c r="K33" s="12">
        <f t="shared" si="12"/>
        <v>4547.3219999999992</v>
      </c>
      <c r="L33" s="12">
        <f t="shared" si="12"/>
        <v>4547.3219999999992</v>
      </c>
      <c r="M33" s="12">
        <f t="shared" si="12"/>
        <v>4547.3219999999992</v>
      </c>
      <c r="N33" s="12">
        <f t="shared" si="9"/>
        <v>54567.863999999994</v>
      </c>
    </row>
    <row r="34" spans="1:14" ht="25.2" customHeight="1" thickBot="1" x14ac:dyDescent="0.3">
      <c r="A34" s="4" t="s">
        <v>25</v>
      </c>
      <c r="B34" s="12">
        <v>2460</v>
      </c>
      <c r="C34" s="12">
        <v>2580</v>
      </c>
      <c r="D34" s="12">
        <v>2945</v>
      </c>
      <c r="E34" s="12">
        <v>3060</v>
      </c>
      <c r="F34" s="12">
        <v>2855</v>
      </c>
      <c r="G34" s="12">
        <v>2760</v>
      </c>
      <c r="H34" s="12">
        <v>2690</v>
      </c>
      <c r="I34" s="12">
        <v>2640</v>
      </c>
      <c r="J34" s="12">
        <v>3110</v>
      </c>
      <c r="K34" s="12">
        <v>2910</v>
      </c>
      <c r="L34" s="12">
        <v>6360</v>
      </c>
      <c r="M34" s="12">
        <v>3725</v>
      </c>
      <c r="N34" s="12">
        <f t="shared" si="9"/>
        <v>38095</v>
      </c>
    </row>
    <row r="35" spans="1:14" ht="24.75" customHeight="1" thickBot="1" x14ac:dyDescent="0.3">
      <c r="A35" s="4" t="s">
        <v>42</v>
      </c>
      <c r="B35" s="12">
        <f t="shared" ref="B35:G35" si="13">1140+420</f>
        <v>1560</v>
      </c>
      <c r="C35" s="12">
        <f t="shared" si="13"/>
        <v>1560</v>
      </c>
      <c r="D35" s="12">
        <f t="shared" si="13"/>
        <v>1560</v>
      </c>
      <c r="E35" s="12">
        <f t="shared" si="13"/>
        <v>1560</v>
      </c>
      <c r="F35" s="12">
        <f t="shared" si="13"/>
        <v>1560</v>
      </c>
      <c r="G35" s="12">
        <f t="shared" si="13"/>
        <v>1560</v>
      </c>
      <c r="H35" s="12">
        <f>1140+420</f>
        <v>1560</v>
      </c>
      <c r="I35" s="12">
        <f>420</f>
        <v>420</v>
      </c>
      <c r="J35" s="12">
        <v>0</v>
      </c>
      <c r="K35" s="12">
        <f>1140</f>
        <v>1140</v>
      </c>
      <c r="L35" s="12">
        <f>1140</f>
        <v>1140</v>
      </c>
      <c r="M35" s="12">
        <f>1140</f>
        <v>1140</v>
      </c>
      <c r="N35" s="12">
        <f>SUM(B35:M35)</f>
        <v>14760</v>
      </c>
    </row>
    <row r="36" spans="1:14" ht="24" customHeight="1" thickBot="1" x14ac:dyDescent="0.3">
      <c r="A36" s="4" t="s">
        <v>10</v>
      </c>
      <c r="B36" s="12">
        <f>115.1</f>
        <v>115.1</v>
      </c>
      <c r="C36" s="12">
        <f>2031</f>
        <v>2031</v>
      </c>
      <c r="D36" s="12">
        <v>0</v>
      </c>
      <c r="E36" s="12">
        <f>4019.3</f>
        <v>4019.3</v>
      </c>
      <c r="F36" s="12">
        <v>0</v>
      </c>
      <c r="G36" s="12">
        <f>841.2</f>
        <v>841.2</v>
      </c>
      <c r="H36" s="12">
        <f>450</f>
        <v>450</v>
      </c>
      <c r="I36" s="12">
        <f>13904</f>
        <v>13904</v>
      </c>
      <c r="J36" s="12">
        <f>2770</f>
        <v>2770</v>
      </c>
      <c r="K36" s="12">
        <v>0</v>
      </c>
      <c r="L36" s="12">
        <v>0</v>
      </c>
      <c r="M36" s="12">
        <v>0</v>
      </c>
      <c r="N36" s="12">
        <f t="shared" si="9"/>
        <v>24130.6</v>
      </c>
    </row>
    <row r="37" spans="1:14" ht="22.5" customHeight="1" thickBot="1" x14ac:dyDescent="0.3">
      <c r="A37" s="10" t="s">
        <v>22</v>
      </c>
      <c r="B37" s="11">
        <f t="shared" ref="B37:M37" si="14">SUM(B24:B36)</f>
        <v>33476.936529999999</v>
      </c>
      <c r="C37" s="11">
        <f t="shared" si="14"/>
        <v>33235.883719999998</v>
      </c>
      <c r="D37" s="11">
        <f t="shared" si="14"/>
        <v>29603.069279999996</v>
      </c>
      <c r="E37" s="11">
        <f t="shared" si="14"/>
        <v>36879.345650000003</v>
      </c>
      <c r="F37" s="11">
        <f t="shared" si="14"/>
        <v>30530.92568</v>
      </c>
      <c r="G37" s="11">
        <f t="shared" si="14"/>
        <v>44654.215029999999</v>
      </c>
      <c r="H37" s="11">
        <f t="shared" si="14"/>
        <v>28630.205719999998</v>
      </c>
      <c r="I37" s="11">
        <f t="shared" si="14"/>
        <v>42850.177689999997</v>
      </c>
      <c r="J37" s="11">
        <f t="shared" si="14"/>
        <v>30824.810939999999</v>
      </c>
      <c r="K37" s="11">
        <f t="shared" si="14"/>
        <v>32973.907949999993</v>
      </c>
      <c r="L37" s="11">
        <f t="shared" si="14"/>
        <v>33360.160900000003</v>
      </c>
      <c r="M37" s="11">
        <f t="shared" si="14"/>
        <v>31774.483619999999</v>
      </c>
      <c r="N37" s="11">
        <f>SUM(B37:M37)</f>
        <v>408794.12270999997</v>
      </c>
    </row>
    <row r="38" spans="1:14" ht="23.25" customHeight="1" thickBot="1" x14ac:dyDescent="0.3">
      <c r="A38" s="4" t="s">
        <v>5</v>
      </c>
      <c r="B38" s="19">
        <f t="shared" ref="B38:N38" si="15">B15-B37</f>
        <v>-4001.0665300000001</v>
      </c>
      <c r="C38" s="19">
        <f t="shared" si="15"/>
        <v>-1341.5737200000003</v>
      </c>
      <c r="D38" s="19">
        <f t="shared" si="15"/>
        <v>13044.720720000005</v>
      </c>
      <c r="E38" s="19">
        <f t="shared" si="15"/>
        <v>-281.8156500000041</v>
      </c>
      <c r="F38" s="19">
        <f t="shared" si="15"/>
        <v>1969.3943199999994</v>
      </c>
      <c r="G38" s="19">
        <f t="shared" si="15"/>
        <v>-7500.4650299999994</v>
      </c>
      <c r="H38" s="19">
        <f t="shared" si="15"/>
        <v>6469.6742799999993</v>
      </c>
      <c r="I38" s="19">
        <f t="shared" si="15"/>
        <v>4200.84231</v>
      </c>
      <c r="J38" s="19">
        <f t="shared" si="15"/>
        <v>22663.099060000004</v>
      </c>
      <c r="K38" s="19">
        <f t="shared" si="15"/>
        <v>14920.31205</v>
      </c>
      <c r="L38" s="19">
        <f t="shared" si="15"/>
        <v>4701.939099999996</v>
      </c>
      <c r="M38" s="19">
        <f t="shared" si="15"/>
        <v>13856.486379999988</v>
      </c>
      <c r="N38" s="12">
        <f t="shared" si="15"/>
        <v>68701.547289999959</v>
      </c>
    </row>
    <row r="39" spans="1:14" ht="23.25" customHeight="1" thickBot="1" x14ac:dyDescent="0.3">
      <c r="A39" s="4" t="s">
        <v>7</v>
      </c>
      <c r="B39" s="15">
        <f t="shared" ref="B39:N39" si="16">B5+B38</f>
        <v>152773.95346999998</v>
      </c>
      <c r="C39" s="15">
        <f t="shared" si="16"/>
        <v>151432.37974999996</v>
      </c>
      <c r="D39" s="15">
        <f t="shared" si="16"/>
        <v>164477.10046999998</v>
      </c>
      <c r="E39" s="15">
        <f t="shared" si="16"/>
        <v>164195.28481999997</v>
      </c>
      <c r="F39" s="15">
        <f t="shared" si="16"/>
        <v>166164.67913999996</v>
      </c>
      <c r="G39" s="15">
        <f t="shared" si="16"/>
        <v>158664.21410999997</v>
      </c>
      <c r="H39" s="15">
        <f t="shared" si="16"/>
        <v>165133.88838999998</v>
      </c>
      <c r="I39" s="15">
        <f t="shared" si="16"/>
        <v>169334.73069999999</v>
      </c>
      <c r="J39" s="15">
        <f t="shared" si="16"/>
        <v>191997.82975999999</v>
      </c>
      <c r="K39" s="15">
        <f t="shared" si="16"/>
        <v>206918.14181</v>
      </c>
      <c r="L39" s="15">
        <f t="shared" si="16"/>
        <v>211620.08090999999</v>
      </c>
      <c r="M39" s="15">
        <f t="shared" si="16"/>
        <v>225476.56728999998</v>
      </c>
      <c r="N39" s="15">
        <f t="shared" si="16"/>
        <v>225476.56728999995</v>
      </c>
    </row>
    <row r="40" spans="1:14" ht="27" customHeight="1" thickBot="1" x14ac:dyDescent="0.3">
      <c r="A40" s="16" t="s">
        <v>11</v>
      </c>
      <c r="B40" s="20">
        <f>B6+B15-B7</f>
        <v>-114405.52</v>
      </c>
      <c r="C40" s="20">
        <f t="shared" ref="C40:N40" si="17">C6+C15-C7</f>
        <v>-125199.75</v>
      </c>
      <c r="D40" s="20">
        <f t="shared" si="17"/>
        <v>-120441.41999999998</v>
      </c>
      <c r="E40" s="20">
        <f t="shared" si="17"/>
        <v>-120706.13999999998</v>
      </c>
      <c r="F40" s="20">
        <f t="shared" si="17"/>
        <v>-125958.77999999997</v>
      </c>
      <c r="G40" s="20">
        <f t="shared" si="17"/>
        <v>-129449.13999999996</v>
      </c>
      <c r="H40" s="20">
        <f t="shared" si="17"/>
        <v>-145714.09999999995</v>
      </c>
      <c r="I40" s="20">
        <f t="shared" si="17"/>
        <v>-134273.90999999997</v>
      </c>
      <c r="J40" s="20">
        <f t="shared" si="17"/>
        <v>-118356.67999999996</v>
      </c>
      <c r="K40" s="20">
        <f t="shared" si="17"/>
        <v>-97993.909999999974</v>
      </c>
      <c r="L40" s="20">
        <f t="shared" si="17"/>
        <v>-98563.109999999986</v>
      </c>
      <c r="M40" s="20">
        <f t="shared" si="17"/>
        <v>-88539.38</v>
      </c>
      <c r="N40" s="20">
        <f t="shared" si="17"/>
        <v>-88539.380000000063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2022-03-16T05:44:57Z</cp:lastPrinted>
  <dcterms:created xsi:type="dcterms:W3CDTF">2011-06-06T03:25:48Z</dcterms:created>
  <dcterms:modified xsi:type="dcterms:W3CDTF">2022-03-16T05:50:42Z</dcterms:modified>
</cp:coreProperties>
</file>