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L36" i="1" l="1"/>
  <c r="M36" i="1" l="1"/>
  <c r="L34" i="1" l="1"/>
  <c r="M29" i="1" l="1"/>
  <c r="K29" i="1"/>
  <c r="K36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3" i="1" l="1"/>
  <c r="I33" i="1"/>
  <c r="C33" i="1"/>
  <c r="D33" i="1"/>
  <c r="E33" i="1"/>
  <c r="F33" i="1"/>
  <c r="G33" i="1"/>
  <c r="H33" i="1"/>
  <c r="B33" i="1"/>
  <c r="J36" i="1" l="1"/>
  <c r="G16" i="1" l="1"/>
  <c r="G15" i="1" s="1"/>
  <c r="J29" i="1" l="1"/>
  <c r="I29" i="1"/>
  <c r="H29" i="1"/>
  <c r="H36" i="1" l="1"/>
  <c r="I34" i="1" l="1"/>
  <c r="H34" i="1" l="1"/>
  <c r="J28" i="1" l="1"/>
  <c r="I28" i="1"/>
  <c r="J27" i="1" l="1"/>
  <c r="J16" i="1"/>
  <c r="J26" i="1"/>
  <c r="J8" i="1"/>
  <c r="I27" i="1" l="1"/>
  <c r="I16" i="1"/>
  <c r="I26" i="1"/>
  <c r="I8" i="1"/>
  <c r="G36" i="1" l="1"/>
  <c r="H27" i="1" l="1"/>
  <c r="H16" i="1"/>
  <c r="H26" i="1"/>
  <c r="H8" i="1"/>
  <c r="H25" i="1" l="1"/>
  <c r="I25" i="1"/>
  <c r="J25" i="1"/>
  <c r="H24" i="1"/>
  <c r="I24" i="1"/>
  <c r="J24" i="1"/>
  <c r="D16" i="1" l="1"/>
  <c r="D15" i="1" s="1"/>
  <c r="G34" i="1" l="1"/>
  <c r="F34" i="1" l="1"/>
  <c r="E34" i="1" l="1"/>
  <c r="F36" i="1" l="1"/>
  <c r="G29" i="1" l="1"/>
  <c r="F29" i="1"/>
  <c r="G27" i="1" l="1"/>
  <c r="G26" i="1"/>
  <c r="G8" i="1"/>
  <c r="F27" i="1" l="1"/>
  <c r="F16" i="1"/>
  <c r="F26" i="1"/>
  <c r="F8" i="1"/>
  <c r="E27" i="1" l="1"/>
  <c r="E16" i="1"/>
  <c r="E26" i="1"/>
  <c r="E8" i="1"/>
  <c r="E25" i="1" l="1"/>
  <c r="F25" i="1"/>
  <c r="G25" i="1"/>
  <c r="E24" i="1"/>
  <c r="F24" i="1"/>
  <c r="G24" i="1"/>
  <c r="D34" i="1" l="1"/>
  <c r="C34" i="1" l="1"/>
  <c r="B34" i="1" l="1"/>
  <c r="D27" i="1" l="1"/>
  <c r="D26" i="1"/>
  <c r="D8" i="1"/>
  <c r="C36" i="1" l="1"/>
  <c r="C27" i="1" l="1"/>
  <c r="C16" i="1"/>
  <c r="C26" i="1"/>
  <c r="C8" i="1"/>
  <c r="B27" i="1" l="1"/>
  <c r="B16" i="1"/>
  <c r="B26" i="1"/>
  <c r="B8" i="1"/>
  <c r="B36" i="1" l="1"/>
  <c r="C25" i="1" l="1"/>
  <c r="D25" i="1"/>
  <c r="C24" i="1"/>
  <c r="D24" i="1"/>
  <c r="B25" i="1"/>
  <c r="B24" i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C15" i="1" l="1"/>
  <c r="E15" i="1"/>
  <c r="F15" i="1"/>
  <c r="H15" i="1"/>
  <c r="I15" i="1"/>
  <c r="J15" i="1"/>
  <c r="K15" i="1"/>
  <c r="L15" i="1"/>
  <c r="M15" i="1"/>
  <c r="B15" i="1"/>
  <c r="C7" i="1"/>
  <c r="D7" i="1"/>
  <c r="E7" i="1"/>
  <c r="F7" i="1"/>
  <c r="G7" i="1"/>
  <c r="H7" i="1"/>
  <c r="I7" i="1"/>
  <c r="J7" i="1"/>
  <c r="K7" i="1"/>
  <c r="L7" i="1"/>
  <c r="M7" i="1"/>
  <c r="B7" i="1"/>
  <c r="J37" i="1" l="1"/>
  <c r="J38" i="1" s="1"/>
  <c r="G37" i="1"/>
  <c r="G38" i="1" s="1"/>
  <c r="B40" i="1"/>
  <c r="N15" i="1"/>
  <c r="N7" i="1"/>
  <c r="N17" i="1" l="1"/>
  <c r="N16" i="1" l="1"/>
  <c r="N6" i="1" l="1"/>
  <c r="N40" i="1" s="1"/>
  <c r="N5" i="1"/>
  <c r="N18" i="1" l="1"/>
  <c r="N19" i="1"/>
  <c r="N20" i="1"/>
  <c r="N21" i="1"/>
  <c r="N22" i="1"/>
  <c r="N9" i="1"/>
  <c r="N10" i="1"/>
  <c r="N11" i="1"/>
  <c r="N12" i="1"/>
  <c r="N13" i="1"/>
  <c r="N14" i="1"/>
  <c r="N8" i="1" l="1"/>
  <c r="K37" i="1" l="1"/>
  <c r="K38" i="1" s="1"/>
  <c r="L37" i="1"/>
  <c r="L38" i="1" s="1"/>
  <c r="M37" i="1"/>
  <c r="M38" i="1" s="1"/>
  <c r="I37" i="1"/>
  <c r="I38" i="1" s="1"/>
  <c r="H37" i="1" l="1"/>
  <c r="H38" i="1" s="1"/>
  <c r="F37" i="1" l="1"/>
  <c r="F38" i="1" s="1"/>
  <c r="E37" i="1"/>
  <c r="E38" i="1" s="1"/>
  <c r="C37" i="1"/>
  <c r="C38" i="1" s="1"/>
  <c r="D37" i="1" l="1"/>
  <c r="D38" i="1" s="1"/>
  <c r="B37" i="1" l="1"/>
  <c r="N37" i="1" s="1"/>
  <c r="B38" i="1" l="1"/>
  <c r="B39" i="1" l="1"/>
  <c r="C5" i="1" s="1"/>
  <c r="C39" i="1" s="1"/>
  <c r="N38" i="1"/>
  <c r="N39" i="1" s="1"/>
  <c r="C6" i="1" l="1"/>
  <c r="C40" i="1" s="1"/>
  <c r="D5" i="1"/>
  <c r="D39" i="1" s="1"/>
  <c r="D6" i="1" l="1"/>
  <c r="D40" i="1" s="1"/>
  <c r="E5" i="1"/>
  <c r="E39" i="1" s="1"/>
  <c r="E6" i="1" l="1"/>
  <c r="E40" i="1" s="1"/>
  <c r="F6" i="1" s="1"/>
  <c r="F40" i="1" s="1"/>
  <c r="F5" i="1"/>
  <c r="F39" i="1" s="1"/>
  <c r="G6" i="1" l="1"/>
  <c r="G40" i="1" s="1"/>
  <c r="G5" i="1"/>
  <c r="G39" i="1" s="1"/>
  <c r="H5" i="1" l="1"/>
  <c r="H39" i="1" s="1"/>
  <c r="H6" i="1" l="1"/>
  <c r="H40" i="1" s="1"/>
  <c r="I5" i="1"/>
  <c r="I6" i="1" l="1"/>
  <c r="I40" i="1" s="1"/>
  <c r="I39" i="1"/>
  <c r="J5" i="1" s="1"/>
  <c r="J39" i="1" s="1"/>
  <c r="J6" i="1" l="1"/>
  <c r="J40" i="1" s="1"/>
  <c r="K5" i="1"/>
  <c r="K6" i="1" l="1"/>
  <c r="K40" i="1" s="1"/>
  <c r="K39" i="1"/>
  <c r="L5" i="1" s="1"/>
  <c r="L6" i="1" l="1"/>
  <c r="L40" i="1" s="1"/>
  <c r="L39" i="1"/>
  <c r="M5" i="1" s="1"/>
  <c r="M39" i="1" s="1"/>
  <c r="M6" i="1" l="1"/>
  <c r="M40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<sst xmlns="http://schemas.openxmlformats.org/spreadsheetml/2006/main" count="51" uniqueCount="43">
  <si>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</si>
  <si>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</si>
  <si>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</si>
  <si>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</si>
  <si>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</si>
  <si>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</si>
  <si>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</si>
  <si>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</si>
  <si>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</si>
  <si>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</si>
  <si>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</si>
  <si>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</si>
  <si>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</si>
  <si>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</si>
  <si>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</si>
  <si>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</si>
  <si>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</si>
  <si>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</si>
  <si>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</si>
  <si>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</si>
  <si>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</si>
  <si>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</si>
  <si>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</si>
  <si>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</si>
  <si>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теплоэнергии и ХВС</t>
  </si>
  <si>
    <t>Вознаграждение, координация с советом МКД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</si>
  <si>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</si>
  <si>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</si>
  <si>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</si>
  <si>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</si>
  <si>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</si>
  <si>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</si>
  <si>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</si>
  <si>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</si>
  <si>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</si>
  <si>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</si>
  <si>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</si>
  <si>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</si>
  <si>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</si>
  <si>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</si>
  <si>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</si>
  <si>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</si>
  <si>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Можайского, 2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</si>
</sst>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75" workbookViewId="0">
      <selection activeCell="B2" sqref="B1:I1048576"/>
    </sheetView>
  </sheetViews>
  <sheetFormatPr defaultRowHeight="13.2" x14ac:dyDescent="0.25"/>
  <cols>
    <col min="1" max="1" width="58.6640625" customWidth="1"/>
    <col min="2" max="2" width="14.44140625" customWidth="1"/>
    <col min="3" max="3" width="13.44140625" customWidth="1"/>
    <col min="4" max="4" width="14.5546875" customWidth="1"/>
    <col min="5" max="5" width="14.88671875" customWidth="1"/>
    <col min="6" max="6" width="15" customWidth="1"/>
    <col min="7" max="7" width="14.88671875" customWidth="1"/>
    <col min="8" max="8" width="14" customWidth="1"/>
    <col min="9" max="9" width="13.88671875" customWidth="1"/>
    <col min="10" max="12" width="14.33203125" customWidth="1"/>
    <col min="13" max="13" width="15.88671875" customWidth="1"/>
    <col min="14" max="14" width="15.55468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-93453.15</v>
      </c>
      <c r="C5" s="8">
        <f t="shared" ref="C5:D6" si="0">B39</f>
        <v>-97673.203450000001</v>
      </c>
      <c r="D5" s="8">
        <f t="shared" si="0"/>
        <v>-97778.112659999999</v>
      </c>
      <c r="E5" s="8">
        <f t="shared" ref="E5:E6" si="1">D39</f>
        <v>-88842.063880000002</v>
      </c>
      <c r="F5" s="8">
        <f t="shared" ref="F5:F6" si="2">E39</f>
        <v>-89267.195559999993</v>
      </c>
      <c r="G5" s="8">
        <f t="shared" ref="G5:G6" si="3">F39</f>
        <v>-114478.34358999999</v>
      </c>
      <c r="H5" s="8">
        <f t="shared" ref="H5:H6" si="4">G39</f>
        <v>-113926.44196999999</v>
      </c>
      <c r="I5" s="8">
        <f t="shared" ref="I5:I6" si="5">H39</f>
        <v>-103190.22154999999</v>
      </c>
      <c r="J5" s="8">
        <f t="shared" ref="J5:J6" si="6">I39</f>
        <v>-101670.00576</v>
      </c>
      <c r="K5" s="8">
        <f t="shared" ref="K5:K6" si="7">J39</f>
        <v>-159285.22042</v>
      </c>
      <c r="L5" s="8">
        <f t="shared" ref="L5:L6" si="8">K39</f>
        <v>-162166.08976</v>
      </c>
      <c r="M5" s="8">
        <f t="shared" ref="M5:M6" si="9">L39</f>
        <v>-156766.77288999999</v>
      </c>
      <c r="N5" s="8">
        <f>B5</f>
        <v>-93453.15</v>
      </c>
    </row>
    <row r="6" spans="1:18" ht="21" customHeight="1" thickBot="1" x14ac:dyDescent="0.3">
      <c r="A6" s="7" t="s">
        <v>13</v>
      </c>
      <c r="B6" s="8">
        <v>-191253.37</v>
      </c>
      <c r="C6" s="8">
        <f t="shared" si="0"/>
        <v>-201231.89</v>
      </c>
      <c r="D6" s="8">
        <f t="shared" si="0"/>
        <v>-211700.53000000003</v>
      </c>
      <c r="E6" s="8">
        <f t="shared" si="1"/>
        <v>-208721.66000000003</v>
      </c>
      <c r="F6" s="8">
        <f t="shared" si="2"/>
        <v>-217887.88000000003</v>
      </c>
      <c r="G6" s="8">
        <f t="shared" si="3"/>
        <v>-223856.26000000004</v>
      </c>
      <c r="H6" s="8">
        <f t="shared" si="4"/>
        <v>-243226.06000000003</v>
      </c>
      <c r="I6" s="8">
        <f t="shared" si="5"/>
        <v>-237446.5</v>
      </c>
      <c r="J6" s="8">
        <f t="shared" si="6"/>
        <v>-242272.71</v>
      </c>
      <c r="K6" s="8">
        <f t="shared" si="7"/>
        <v>-249210.66</v>
      </c>
      <c r="L6" s="8">
        <f t="shared" si="8"/>
        <v>-259769.09</v>
      </c>
      <c r="M6" s="8">
        <f t="shared" si="9"/>
        <v>-261260.26999999996</v>
      </c>
      <c r="N6" s="8">
        <f>B6</f>
        <v>-191253.37</v>
      </c>
    </row>
    <row r="7" spans="1:18" ht="20.25" customHeight="1" thickBot="1" x14ac:dyDescent="0.3">
      <c r="A7" s="9" t="s">
        <v>12</v>
      </c>
      <c r="B7" s="10">
        <f>SUM(B8:B14)</f>
        <v>32320.849999999995</v>
      </c>
      <c r="C7" s="10">
        <f t="shared" ref="C7:M7" si="10">SUM(C8:C14)</f>
        <v>33491.97</v>
      </c>
      <c r="D7" s="10">
        <f t="shared" si="10"/>
        <v>28863.039999999997</v>
      </c>
      <c r="E7" s="10">
        <f t="shared" si="10"/>
        <v>30308.76</v>
      </c>
      <c r="F7" s="10">
        <f t="shared" si="10"/>
        <v>29133.309999999998</v>
      </c>
      <c r="G7" s="10">
        <f t="shared" si="10"/>
        <v>48908.46</v>
      </c>
      <c r="H7" s="10">
        <f t="shared" si="10"/>
        <v>35365.26</v>
      </c>
      <c r="I7" s="10">
        <f t="shared" si="10"/>
        <v>32392.670000000002</v>
      </c>
      <c r="J7" s="10">
        <f t="shared" si="10"/>
        <v>35142.720000000001</v>
      </c>
      <c r="K7" s="10">
        <f t="shared" si="10"/>
        <v>34443.08</v>
      </c>
      <c r="L7" s="10">
        <f t="shared" si="10"/>
        <v>33293.01</v>
      </c>
      <c r="M7" s="10">
        <f t="shared" si="10"/>
        <v>35081.26</v>
      </c>
      <c r="N7" s="10">
        <f>SUM(B7:M7)</f>
        <v>408744.39000000007</v>
      </c>
    </row>
    <row r="8" spans="1:18" ht="24.75" customHeight="1" thickBot="1" x14ac:dyDescent="0.3">
      <c r="A8" s="4" t="s">
        <v>27</v>
      </c>
      <c r="B8" s="11">
        <f t="shared" ref="B8:G8" si="11">23553.39+437.29+1206.32</f>
        <v>25197</v>
      </c>
      <c r="C8" s="11">
        <f t="shared" si="11"/>
        <v>25197</v>
      </c>
      <c r="D8" s="11">
        <f t="shared" si="11"/>
        <v>25197</v>
      </c>
      <c r="E8" s="11">
        <f t="shared" si="11"/>
        <v>25197</v>
      </c>
      <c r="F8" s="11">
        <f t="shared" si="11"/>
        <v>25197</v>
      </c>
      <c r="G8" s="11">
        <f t="shared" si="11"/>
        <v>25197</v>
      </c>
      <c r="H8" s="11">
        <f>23553.39+437.29+1206.32</f>
        <v>25197</v>
      </c>
      <c r="I8" s="11">
        <f>26991.41+437.29+1206.32</f>
        <v>28635.02</v>
      </c>
      <c r="J8" s="11">
        <f>26991.41+437.29+1206.32</f>
        <v>28635.02</v>
      </c>
      <c r="K8" s="11">
        <f>26991.41+437.29+1206.32</f>
        <v>28635.02</v>
      </c>
      <c r="L8" s="11">
        <f>26991.41+437.29+1206.32</f>
        <v>28635.02</v>
      </c>
      <c r="M8" s="11">
        <f>26991.41+437.29+1206.32</f>
        <v>28635.02</v>
      </c>
      <c r="N8" s="11">
        <f>SUM(B8:M8)</f>
        <v>319554.10000000003</v>
      </c>
    </row>
    <row r="9" spans="1:18" ht="24.75" customHeight="1" thickBot="1" x14ac:dyDescent="0.3">
      <c r="A9" s="4" t="s">
        <v>16</v>
      </c>
      <c r="B9" s="11">
        <v>1297</v>
      </c>
      <c r="C9" s="11">
        <v>0</v>
      </c>
      <c r="D9" s="11">
        <v>0</v>
      </c>
      <c r="E9" s="11">
        <v>0</v>
      </c>
      <c r="F9" s="11">
        <v>0</v>
      </c>
      <c r="G9" s="11">
        <v>19067.28</v>
      </c>
      <c r="H9" s="11">
        <v>7542.51</v>
      </c>
      <c r="I9" s="11">
        <v>1131.9000000000001</v>
      </c>
      <c r="J9" s="11">
        <v>3881.95</v>
      </c>
      <c r="K9" s="11">
        <v>6258.97</v>
      </c>
      <c r="L9" s="11">
        <v>772.24</v>
      </c>
      <c r="M9" s="11">
        <v>0</v>
      </c>
      <c r="N9" s="11">
        <f t="shared" ref="N9:N14" si="12">SUM(B9:M9)</f>
        <v>39951.85</v>
      </c>
    </row>
    <row r="10" spans="1:18" ht="24.75" customHeight="1" thickBot="1" x14ac:dyDescent="0.3">
      <c r="A10" s="4" t="s">
        <v>17</v>
      </c>
      <c r="B10" s="11">
        <v>1251.3499999999999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-3661.64</v>
      </c>
      <c r="L10" s="11">
        <v>0</v>
      </c>
      <c r="M10" s="11">
        <v>0</v>
      </c>
      <c r="N10" s="11">
        <f t="shared" si="12"/>
        <v>-2410.29</v>
      </c>
    </row>
    <row r="11" spans="1:18" ht="24.75" customHeight="1" thickBot="1" x14ac:dyDescent="0.3">
      <c r="A11" s="4" t="s">
        <v>18</v>
      </c>
      <c r="B11" s="11">
        <v>1951.92</v>
      </c>
      <c r="C11" s="11">
        <v>5671.39</v>
      </c>
      <c r="D11" s="11">
        <v>1042.46</v>
      </c>
      <c r="E11" s="11">
        <v>2488.1799999999998</v>
      </c>
      <c r="F11" s="11">
        <v>1312.73</v>
      </c>
      <c r="G11" s="11">
        <v>2020.6</v>
      </c>
      <c r="H11" s="11">
        <v>0</v>
      </c>
      <c r="I11" s="11">
        <v>0</v>
      </c>
      <c r="J11" s="11">
        <v>0</v>
      </c>
      <c r="K11" s="11">
        <v>584.98</v>
      </c>
      <c r="L11" s="11">
        <v>1260</v>
      </c>
      <c r="M11" s="11">
        <v>3820.49</v>
      </c>
      <c r="N11" s="11">
        <f t="shared" si="12"/>
        <v>20152.75</v>
      </c>
    </row>
    <row r="12" spans="1:18" ht="24.75" customHeight="1" thickBot="1" x14ac:dyDescent="0.3">
      <c r="A12" s="4" t="s">
        <v>26</v>
      </c>
      <c r="B12" s="11">
        <v>122.78</v>
      </c>
      <c r="C12" s="11">
        <v>122.78</v>
      </c>
      <c r="D12" s="11">
        <v>122.78</v>
      </c>
      <c r="E12" s="11">
        <v>122.78</v>
      </c>
      <c r="F12" s="11">
        <v>122.78</v>
      </c>
      <c r="G12" s="11">
        <v>122.78</v>
      </c>
      <c r="H12" s="11">
        <v>124.95</v>
      </c>
      <c r="I12" s="11">
        <v>124.95</v>
      </c>
      <c r="J12" s="11">
        <v>124.95</v>
      </c>
      <c r="K12" s="11">
        <v>124.95</v>
      </c>
      <c r="L12" s="11">
        <v>124.95</v>
      </c>
      <c r="M12" s="11">
        <v>124.95</v>
      </c>
      <c r="N12" s="11">
        <f t="shared" si="12"/>
        <v>1486.38</v>
      </c>
    </row>
    <row r="13" spans="1:18" ht="24.75" customHeight="1" thickBot="1" x14ac:dyDescent="0.3">
      <c r="A13" s="4" t="s">
        <v>25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2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2"/>
        <v>7200</v>
      </c>
    </row>
    <row r="15" spans="1:18" ht="20.25" customHeight="1" thickBot="1" x14ac:dyDescent="0.3">
      <c r="A15" s="12" t="s">
        <v>8</v>
      </c>
      <c r="B15" s="13">
        <f>SUM(B16:B22)</f>
        <v>22342.33</v>
      </c>
      <c r="C15" s="13">
        <f t="shared" ref="C15:M15" si="13">SUM(C16:C22)</f>
        <v>23023.329999999998</v>
      </c>
      <c r="D15" s="13">
        <f t="shared" si="13"/>
        <v>31841.91</v>
      </c>
      <c r="E15" s="13">
        <f t="shared" si="13"/>
        <v>21142.54</v>
      </c>
      <c r="F15" s="13">
        <f t="shared" si="13"/>
        <v>23164.93</v>
      </c>
      <c r="G15" s="13">
        <f t="shared" si="13"/>
        <v>29538.66</v>
      </c>
      <c r="H15" s="13">
        <f t="shared" si="13"/>
        <v>41144.82</v>
      </c>
      <c r="I15" s="13">
        <f t="shared" si="13"/>
        <v>27566.459999999995</v>
      </c>
      <c r="J15" s="13">
        <f t="shared" si="13"/>
        <v>28204.769999999997</v>
      </c>
      <c r="K15" s="13">
        <f t="shared" si="13"/>
        <v>23884.65</v>
      </c>
      <c r="L15" s="13">
        <f t="shared" si="13"/>
        <v>31801.83</v>
      </c>
      <c r="M15" s="13">
        <f t="shared" si="13"/>
        <v>24298.290000000005</v>
      </c>
      <c r="N15" s="13">
        <f>SUM(B15:M15)</f>
        <v>327954.52</v>
      </c>
    </row>
    <row r="16" spans="1:18" ht="24" customHeight="1" thickBot="1" x14ac:dyDescent="0.3">
      <c r="A16" s="4" t="s">
        <v>28</v>
      </c>
      <c r="B16" s="11">
        <f>18241.01+346.74+956.24</f>
        <v>19543.990000000002</v>
      </c>
      <c r="C16" s="11">
        <f>16688.37+310.25+856.96</f>
        <v>17855.579999999998</v>
      </c>
      <c r="D16" s="11">
        <f>22391.79+439.16+350.3+1125.1</f>
        <v>24306.35</v>
      </c>
      <c r="E16" s="11">
        <f>17076.33+322.05+881.62</f>
        <v>18280</v>
      </c>
      <c r="F16" s="11">
        <f>18143.97+33.6+334.31+890.24</f>
        <v>19402.120000000003</v>
      </c>
      <c r="G16" s="11">
        <f>24669.47+332.46+917.93</f>
        <v>25919.86</v>
      </c>
      <c r="H16" s="11">
        <f>22087.59+353.89+972.95</f>
        <v>23414.43</v>
      </c>
      <c r="I16" s="11">
        <f>18092.29+336.55+929.76</f>
        <v>19358.599999999999</v>
      </c>
      <c r="J16" s="11">
        <f>22852.06+413.51+1142.41</f>
        <v>24407.98</v>
      </c>
      <c r="K16" s="11">
        <f>18400.11+284.09+783.03</f>
        <v>19467.23</v>
      </c>
      <c r="L16" s="11">
        <f>22768.63+370.48+1019.72</f>
        <v>24158.83</v>
      </c>
      <c r="M16" s="11">
        <f>20031.97+307.15+793.5</f>
        <v>21132.620000000003</v>
      </c>
      <c r="N16" s="11">
        <f>SUM(B16:M16)</f>
        <v>257247.59000000003</v>
      </c>
    </row>
    <row r="17" spans="1:15" ht="26.25" customHeight="1" thickBot="1" x14ac:dyDescent="0.3">
      <c r="A17" s="4" t="s">
        <v>16</v>
      </c>
      <c r="B17" s="11">
        <v>113.93</v>
      </c>
      <c r="C17" s="11">
        <v>896.45</v>
      </c>
      <c r="D17" s="11">
        <v>284.16000000000003</v>
      </c>
      <c r="E17" s="11">
        <v>15.02</v>
      </c>
      <c r="F17" s="11">
        <v>10.82</v>
      </c>
      <c r="G17" s="11">
        <v>145.24</v>
      </c>
      <c r="H17" s="11">
        <v>13489.03</v>
      </c>
      <c r="I17" s="11">
        <v>6034.49</v>
      </c>
      <c r="J17" s="11">
        <v>1223.77</v>
      </c>
      <c r="K17" s="11">
        <v>2521.87</v>
      </c>
      <c r="L17" s="11">
        <v>4942.7299999999996</v>
      </c>
      <c r="M17" s="11">
        <v>509.3</v>
      </c>
      <c r="N17" s="11">
        <f>SUM(B17:M17)</f>
        <v>30186.809999999998</v>
      </c>
    </row>
    <row r="18" spans="1:15" ht="26.25" customHeight="1" thickBot="1" x14ac:dyDescent="0.3">
      <c r="A18" s="4" t="s">
        <v>17</v>
      </c>
      <c r="B18" s="11">
        <v>450.92</v>
      </c>
      <c r="C18" s="11">
        <v>859.7</v>
      </c>
      <c r="D18" s="11">
        <v>139.34</v>
      </c>
      <c r="E18" s="11">
        <v>7.51</v>
      </c>
      <c r="F18" s="11">
        <v>5.41</v>
      </c>
      <c r="G18" s="11">
        <v>104.37</v>
      </c>
      <c r="H18" s="11">
        <v>14.3</v>
      </c>
      <c r="I18" s="11">
        <v>5.18</v>
      </c>
      <c r="J18" s="11">
        <v>14.05</v>
      </c>
      <c r="K18" s="11">
        <v>0</v>
      </c>
      <c r="L18" s="11">
        <v>4.57</v>
      </c>
      <c r="M18" s="11">
        <v>4.88</v>
      </c>
      <c r="N18" s="11">
        <f t="shared" ref="N18:N22" si="14">SUM(B18:M18)</f>
        <v>1610.23</v>
      </c>
    </row>
    <row r="19" spans="1:15" ht="26.25" customHeight="1" thickBot="1" x14ac:dyDescent="0.3">
      <c r="A19" s="4" t="s">
        <v>18</v>
      </c>
      <c r="B19" s="11">
        <v>72.34</v>
      </c>
      <c r="C19" s="11">
        <v>1359.46</v>
      </c>
      <c r="D19" s="11">
        <v>4700.82</v>
      </c>
      <c r="E19" s="11">
        <v>847.29</v>
      </c>
      <c r="F19" s="11">
        <v>1636.35</v>
      </c>
      <c r="G19" s="11">
        <v>1295.42</v>
      </c>
      <c r="H19" s="11">
        <v>1980.71</v>
      </c>
      <c r="I19" s="11">
        <v>101.45</v>
      </c>
      <c r="J19" s="11">
        <v>130.27000000000001</v>
      </c>
      <c r="K19" s="11">
        <v>0</v>
      </c>
      <c r="L19" s="11">
        <v>460.8</v>
      </c>
      <c r="M19" s="11">
        <v>811.24</v>
      </c>
      <c r="N19" s="11">
        <f t="shared" si="14"/>
        <v>13396.15</v>
      </c>
    </row>
    <row r="20" spans="1:15" ht="26.25" customHeight="1" thickBot="1" x14ac:dyDescent="0.3">
      <c r="A20" s="4" t="s">
        <v>26</v>
      </c>
      <c r="B20" s="11">
        <v>91.15</v>
      </c>
      <c r="C20" s="11">
        <v>84.94</v>
      </c>
      <c r="D20" s="11">
        <v>110.47</v>
      </c>
      <c r="E20" s="11">
        <v>86.29</v>
      </c>
      <c r="F20" s="11">
        <v>84.63</v>
      </c>
      <c r="G20" s="11">
        <v>100.97</v>
      </c>
      <c r="H20" s="11">
        <v>115.15</v>
      </c>
      <c r="I20" s="11">
        <v>93.94</v>
      </c>
      <c r="J20" s="11">
        <v>103.1</v>
      </c>
      <c r="K20" s="11">
        <v>81.150000000000006</v>
      </c>
      <c r="L20" s="11">
        <v>103.7</v>
      </c>
      <c r="M20" s="11">
        <v>78.650000000000006</v>
      </c>
      <c r="N20" s="11">
        <f t="shared" si="14"/>
        <v>1134.1400000000001</v>
      </c>
    </row>
    <row r="21" spans="1:15" ht="26.25" customHeight="1" thickBot="1" x14ac:dyDescent="0.3">
      <c r="A21" s="4" t="s">
        <v>25</v>
      </c>
      <c r="B21" s="11">
        <v>1470</v>
      </c>
      <c r="C21" s="11">
        <v>1367.2</v>
      </c>
      <c r="D21" s="11">
        <v>1700.77</v>
      </c>
      <c r="E21" s="11">
        <v>1306.43</v>
      </c>
      <c r="F21" s="11">
        <v>1425.6</v>
      </c>
      <c r="G21" s="11">
        <v>1372.8</v>
      </c>
      <c r="H21" s="11">
        <v>1531.2</v>
      </c>
      <c r="I21" s="11">
        <v>1372.8</v>
      </c>
      <c r="J21" s="11">
        <v>1725.6</v>
      </c>
      <c r="K21" s="11">
        <v>1214.4000000000001</v>
      </c>
      <c r="L21" s="11">
        <v>1531.2</v>
      </c>
      <c r="M21" s="11">
        <v>1161.5999999999999</v>
      </c>
      <c r="N21" s="11">
        <f t="shared" si="14"/>
        <v>17179.599999999999</v>
      </c>
    </row>
    <row r="22" spans="1:15" ht="26.25" customHeight="1" thickBot="1" x14ac:dyDescent="0.3">
      <c r="A22" s="4" t="s">
        <v>14</v>
      </c>
      <c r="B22" s="14">
        <v>600</v>
      </c>
      <c r="C22" s="14">
        <v>600</v>
      </c>
      <c r="D22" s="14">
        <v>600</v>
      </c>
      <c r="E22" s="14">
        <v>600</v>
      </c>
      <c r="F22" s="14">
        <v>600</v>
      </c>
      <c r="G22" s="14">
        <v>600</v>
      </c>
      <c r="H22" s="14">
        <v>600</v>
      </c>
      <c r="I22" s="14">
        <v>600</v>
      </c>
      <c r="J22" s="14">
        <v>600</v>
      </c>
      <c r="K22" s="14">
        <v>600</v>
      </c>
      <c r="L22" s="14">
        <v>600</v>
      </c>
      <c r="M22" s="14">
        <v>600</v>
      </c>
      <c r="N22" s="11">
        <f t="shared" si="14"/>
        <v>7200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5">1507.9*0.55</f>
        <v>829.34500000000014</v>
      </c>
      <c r="C24" s="11">
        <f t="shared" si="15"/>
        <v>829.34500000000014</v>
      </c>
      <c r="D24" s="11">
        <f t="shared" si="15"/>
        <v>829.34500000000014</v>
      </c>
      <c r="E24" s="11">
        <f t="shared" si="15"/>
        <v>829.34500000000014</v>
      </c>
      <c r="F24" s="11">
        <f t="shared" si="15"/>
        <v>829.34500000000014</v>
      </c>
      <c r="G24" s="11">
        <f t="shared" si="15"/>
        <v>829.34500000000014</v>
      </c>
      <c r="H24" s="11">
        <f t="shared" si="15"/>
        <v>829.34500000000014</v>
      </c>
      <c r="I24" s="11">
        <f t="shared" si="15"/>
        <v>829.34500000000014</v>
      </c>
      <c r="J24" s="11">
        <f t="shared" si="15"/>
        <v>829.34500000000014</v>
      </c>
      <c r="K24" s="11">
        <f t="shared" si="15"/>
        <v>829.34500000000014</v>
      </c>
      <c r="L24" s="11">
        <f t="shared" si="15"/>
        <v>829.34500000000014</v>
      </c>
      <c r="M24" s="11">
        <f t="shared" si="15"/>
        <v>829.34500000000014</v>
      </c>
      <c r="N24" s="11">
        <f>SUM(B24:M24)</f>
        <v>9952.14</v>
      </c>
    </row>
    <row r="25" spans="1:15" ht="22.5" customHeight="1" thickBot="1" x14ac:dyDescent="0.3">
      <c r="A25" s="4" t="s">
        <v>2</v>
      </c>
      <c r="B25" s="11">
        <f t="shared" ref="B25:M25" si="16">1507.9*0.17</f>
        <v>256.34300000000002</v>
      </c>
      <c r="C25" s="11">
        <f t="shared" si="16"/>
        <v>256.34300000000002</v>
      </c>
      <c r="D25" s="11">
        <f t="shared" si="16"/>
        <v>256.34300000000002</v>
      </c>
      <c r="E25" s="11">
        <f t="shared" si="16"/>
        <v>256.34300000000002</v>
      </c>
      <c r="F25" s="11">
        <f t="shared" si="16"/>
        <v>256.34300000000002</v>
      </c>
      <c r="G25" s="11">
        <f t="shared" si="16"/>
        <v>256.34300000000002</v>
      </c>
      <c r="H25" s="11">
        <f t="shared" si="16"/>
        <v>256.34300000000002</v>
      </c>
      <c r="I25" s="11">
        <f t="shared" si="16"/>
        <v>256.34300000000002</v>
      </c>
      <c r="J25" s="11">
        <f t="shared" si="16"/>
        <v>256.34300000000002</v>
      </c>
      <c r="K25" s="11">
        <f t="shared" si="16"/>
        <v>256.34300000000002</v>
      </c>
      <c r="L25" s="11">
        <f t="shared" si="16"/>
        <v>256.34300000000002</v>
      </c>
      <c r="M25" s="11">
        <f t="shared" si="16"/>
        <v>256.34300000000002</v>
      </c>
      <c r="N25" s="11">
        <f t="shared" ref="N25:N36" si="17">SUM(B25:M25)</f>
        <v>3076.1159999999995</v>
      </c>
    </row>
    <row r="26" spans="1:15" ht="21" customHeight="1" thickBot="1" x14ac:dyDescent="0.3">
      <c r="A26" s="4" t="s">
        <v>3</v>
      </c>
      <c r="B26" s="11">
        <f>31720.85*2.3%</f>
        <v>729.57954999999993</v>
      </c>
      <c r="C26" s="11">
        <f>32891.97*2.3%</f>
        <v>756.51531</v>
      </c>
      <c r="D26" s="11">
        <f>28263.04*2.3%</f>
        <v>650.04992000000004</v>
      </c>
      <c r="E26" s="11">
        <f>29708.76*2.3%</f>
        <v>683.30147999999997</v>
      </c>
      <c r="F26" s="11">
        <f>28533.31*2.3%</f>
        <v>656.26612999999998</v>
      </c>
      <c r="G26" s="11">
        <f>48308.46*2.3%</f>
        <v>1111.09458</v>
      </c>
      <c r="H26" s="11">
        <f>34765.26*2.3%</f>
        <v>799.60098000000005</v>
      </c>
      <c r="I26" s="11">
        <f>31792.67*2.3%</f>
        <v>731.23140999999998</v>
      </c>
      <c r="J26" s="11">
        <f>34542.72*2.3%</f>
        <v>794.48256000000003</v>
      </c>
      <c r="K26" s="11">
        <f>33843.08*2.3%</f>
        <v>778.39084000000003</v>
      </c>
      <c r="L26" s="11">
        <f>32693.01*2.3%</f>
        <v>751.93922999999995</v>
      </c>
      <c r="M26" s="11">
        <f>34481.26*2.3%</f>
        <v>793.06898000000001</v>
      </c>
      <c r="N26" s="11">
        <f t="shared" si="17"/>
        <v>9235.5209700000014</v>
      </c>
    </row>
    <row r="27" spans="1:15" ht="23.25" customHeight="1" thickBot="1" x14ac:dyDescent="0.3">
      <c r="A27" s="4" t="s">
        <v>4</v>
      </c>
      <c r="B27" s="11">
        <f>21742.33*3%</f>
        <v>652.26990000000001</v>
      </c>
      <c r="C27" s="11">
        <f>22423.33*3%</f>
        <v>672.69990000000007</v>
      </c>
      <c r="D27" s="11">
        <f>31241.91*3%</f>
        <v>937.25729999999999</v>
      </c>
      <c r="E27" s="11">
        <f>20542.54*3%</f>
        <v>616.27620000000002</v>
      </c>
      <c r="F27" s="11">
        <f>22564.93*3%</f>
        <v>676.9479</v>
      </c>
      <c r="G27" s="11">
        <f>28938.66*3%</f>
        <v>868.15980000000002</v>
      </c>
      <c r="H27" s="11">
        <f>40544.82*3%</f>
        <v>1216.3445999999999</v>
      </c>
      <c r="I27" s="11">
        <f>26966.46*3%</f>
        <v>808.99379999999996</v>
      </c>
      <c r="J27" s="11">
        <f>27604.77*3%</f>
        <v>828.1431</v>
      </c>
      <c r="K27" s="11">
        <f>23284.65*3%</f>
        <v>698.53949999999998</v>
      </c>
      <c r="L27" s="11">
        <f>31201.83*3%</f>
        <v>936.05489999999998</v>
      </c>
      <c r="M27" s="11">
        <f>23698.29*3%</f>
        <v>710.94870000000003</v>
      </c>
      <c r="N27" s="11">
        <f t="shared" si="17"/>
        <v>9622.6356000000014</v>
      </c>
    </row>
    <row r="28" spans="1:15" ht="23.25" customHeight="1" thickBot="1" x14ac:dyDescent="0.3">
      <c r="A28" s="4" t="s">
        <v>9</v>
      </c>
      <c r="B28" s="11">
        <v>11158.46</v>
      </c>
      <c r="C28" s="11">
        <v>11158.46</v>
      </c>
      <c r="D28" s="11">
        <v>11158.46</v>
      </c>
      <c r="E28" s="11">
        <v>11158.46</v>
      </c>
      <c r="F28" s="11">
        <v>11158.46</v>
      </c>
      <c r="G28" s="11">
        <v>11158.46</v>
      </c>
      <c r="H28" s="11">
        <v>11158.46</v>
      </c>
      <c r="I28" s="19">
        <f>1507.9*8.5</f>
        <v>12817.150000000001</v>
      </c>
      <c r="J28" s="19">
        <f>1507.9*8.5</f>
        <v>12817.150000000001</v>
      </c>
      <c r="K28" s="19">
        <f t="shared" ref="K28:M28" si="18">1507.9*8.5</f>
        <v>12817.150000000001</v>
      </c>
      <c r="L28" s="19">
        <f t="shared" si="18"/>
        <v>12817.150000000001</v>
      </c>
      <c r="M28" s="19">
        <f t="shared" si="18"/>
        <v>12817.150000000001</v>
      </c>
      <c r="N28" s="11">
        <f t="shared" si="17"/>
        <v>142194.96999999997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16867.12+2200.2</f>
        <v>19067.32</v>
      </c>
      <c r="G29" s="11">
        <f>6630.09+912.46</f>
        <v>7542.55</v>
      </c>
      <c r="H29" s="11">
        <f>994.12+137.77</f>
        <v>1131.8900000000001</v>
      </c>
      <c r="I29" s="11">
        <f>3406.74+475.26</f>
        <v>3882</v>
      </c>
      <c r="J29" s="11">
        <f>5492.72+766.23</f>
        <v>6258.9500000000007</v>
      </c>
      <c r="K29" s="11">
        <f>677.72+94.55</f>
        <v>772.27</v>
      </c>
      <c r="L29" s="11">
        <v>0</v>
      </c>
      <c r="M29" s="11">
        <f>0+0.01</f>
        <v>0.01</v>
      </c>
      <c r="N29" s="11">
        <f t="shared" si="17"/>
        <v>38654.99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0</v>
      </c>
    </row>
    <row r="31" spans="1:15" ht="26.25" customHeight="1" thickBot="1" x14ac:dyDescent="0.3">
      <c r="A31" s="4" t="s">
        <v>21</v>
      </c>
      <c r="B31" s="11">
        <v>5671.38</v>
      </c>
      <c r="C31" s="11">
        <v>1042.47</v>
      </c>
      <c r="D31" s="11">
        <v>2488.1999999999998</v>
      </c>
      <c r="E31" s="11">
        <v>1312.74</v>
      </c>
      <c r="F31" s="11">
        <v>2020.59</v>
      </c>
      <c r="G31" s="11">
        <v>0</v>
      </c>
      <c r="H31" s="11">
        <v>0</v>
      </c>
      <c r="I31" s="11">
        <v>0</v>
      </c>
      <c r="J31" s="11">
        <v>585</v>
      </c>
      <c r="K31" s="11">
        <v>1260</v>
      </c>
      <c r="L31" s="11">
        <v>3820.5</v>
      </c>
      <c r="M31" s="11">
        <v>3339</v>
      </c>
      <c r="N31" s="11">
        <f t="shared" si="17"/>
        <v>21539.879999999997</v>
      </c>
    </row>
    <row r="32" spans="1:15" ht="26.25" customHeight="1" thickBot="1" x14ac:dyDescent="0.3">
      <c r="A32" s="4" t="s">
        <v>26</v>
      </c>
      <c r="B32" s="11">
        <v>122.72</v>
      </c>
      <c r="C32" s="11">
        <v>122.72</v>
      </c>
      <c r="D32" s="11">
        <v>122.72</v>
      </c>
      <c r="E32" s="11">
        <v>122.72</v>
      </c>
      <c r="F32" s="11">
        <v>122.72</v>
      </c>
      <c r="G32" s="11">
        <v>122.72</v>
      </c>
      <c r="H32" s="11">
        <v>124.93</v>
      </c>
      <c r="I32" s="11">
        <v>124.93</v>
      </c>
      <c r="J32" s="11">
        <v>124.93</v>
      </c>
      <c r="K32" s="11">
        <v>124.93</v>
      </c>
      <c r="L32" s="11">
        <v>124.93</v>
      </c>
      <c r="M32" s="11">
        <v>124.93</v>
      </c>
      <c r="N32" s="11">
        <f t="shared" si="17"/>
        <v>1485.9000000000003</v>
      </c>
    </row>
    <row r="33" spans="1:14" ht="22.5" customHeight="1" thickBot="1" x14ac:dyDescent="0.3">
      <c r="A33" s="4" t="s">
        <v>6</v>
      </c>
      <c r="B33" s="19">
        <f>1507.9*2.34</f>
        <v>3528.4859999999999</v>
      </c>
      <c r="C33" s="19">
        <f t="shared" ref="C33:H33" si="19">1507.9*2.34</f>
        <v>3528.4859999999999</v>
      </c>
      <c r="D33" s="19">
        <f t="shared" si="19"/>
        <v>3528.4859999999999</v>
      </c>
      <c r="E33" s="19">
        <f t="shared" si="19"/>
        <v>3528.4859999999999</v>
      </c>
      <c r="F33" s="19">
        <f t="shared" si="19"/>
        <v>3528.4859999999999</v>
      </c>
      <c r="G33" s="19">
        <f t="shared" si="19"/>
        <v>3528.4859999999999</v>
      </c>
      <c r="H33" s="19">
        <f t="shared" si="19"/>
        <v>3528.4859999999999</v>
      </c>
      <c r="I33" s="19">
        <f>1507.9*2.69</f>
        <v>4056.2510000000002</v>
      </c>
      <c r="J33" s="19">
        <f>1507.9*2.69</f>
        <v>4056.2510000000002</v>
      </c>
      <c r="K33" s="19">
        <f t="shared" ref="K33:M33" si="20">1507.9*2.69</f>
        <v>4056.2510000000002</v>
      </c>
      <c r="L33" s="19">
        <f t="shared" si="20"/>
        <v>4056.2510000000002</v>
      </c>
      <c r="M33" s="19">
        <f t="shared" si="20"/>
        <v>4056.2510000000002</v>
      </c>
      <c r="N33" s="11">
        <f t="shared" si="17"/>
        <v>44980.657000000007</v>
      </c>
    </row>
    <row r="34" spans="1:14" ht="22.5" customHeight="1" thickBot="1" x14ac:dyDescent="0.3">
      <c r="A34" s="4" t="s">
        <v>24</v>
      </c>
      <c r="B34" s="11">
        <f t="shared" ref="B34:G34" si="21">1140+420</f>
        <v>1560</v>
      </c>
      <c r="C34" s="11">
        <f t="shared" si="21"/>
        <v>1560</v>
      </c>
      <c r="D34" s="11">
        <f t="shared" si="21"/>
        <v>1560</v>
      </c>
      <c r="E34" s="11">
        <f t="shared" si="21"/>
        <v>1560</v>
      </c>
      <c r="F34" s="11">
        <f t="shared" si="21"/>
        <v>1560</v>
      </c>
      <c r="G34" s="11">
        <f t="shared" si="21"/>
        <v>1560</v>
      </c>
      <c r="H34" s="11">
        <f>1140+420</f>
        <v>1560</v>
      </c>
      <c r="I34" s="11">
        <f>1140</f>
        <v>1140</v>
      </c>
      <c r="J34" s="11">
        <v>0</v>
      </c>
      <c r="K34" s="11">
        <v>0</v>
      </c>
      <c r="L34" s="11">
        <f>1140</f>
        <v>1140</v>
      </c>
      <c r="M34" s="11">
        <v>1140</v>
      </c>
      <c r="N34" s="11">
        <f t="shared" si="17"/>
        <v>14340</v>
      </c>
    </row>
    <row r="35" spans="1:14" ht="21.75" customHeight="1" thickBot="1" x14ac:dyDescent="0.3">
      <c r="A35" s="4" t="s">
        <v>25</v>
      </c>
      <c r="B35" s="11">
        <v>1290</v>
      </c>
      <c r="C35" s="11">
        <v>1395</v>
      </c>
      <c r="D35" s="11">
        <v>1375</v>
      </c>
      <c r="E35" s="11">
        <v>1500</v>
      </c>
      <c r="F35" s="11">
        <v>1400</v>
      </c>
      <c r="G35" s="11">
        <v>1250</v>
      </c>
      <c r="H35" s="11">
        <v>1495</v>
      </c>
      <c r="I35" s="11">
        <v>1400</v>
      </c>
      <c r="J35" s="11">
        <v>1535</v>
      </c>
      <c r="K35" s="11">
        <v>1250</v>
      </c>
      <c r="L35" s="11">
        <v>1300</v>
      </c>
      <c r="M35" s="11">
        <v>1250</v>
      </c>
      <c r="N35" s="11">
        <f t="shared" si="17"/>
        <v>16440</v>
      </c>
    </row>
    <row r="36" spans="1:14" ht="24" customHeight="1" thickBot="1" x14ac:dyDescent="0.3">
      <c r="A36" s="4" t="s">
        <v>10</v>
      </c>
      <c r="B36" s="11">
        <f>538.8+150+75</f>
        <v>763.8</v>
      </c>
      <c r="C36" s="11">
        <f>1806.2</f>
        <v>1806.2</v>
      </c>
      <c r="D36" s="11">
        <v>0</v>
      </c>
      <c r="E36" s="11">
        <v>0</v>
      </c>
      <c r="F36" s="11">
        <f>65+2038.6+4996</f>
        <v>7099.6</v>
      </c>
      <c r="G36" s="11">
        <f>759.6</f>
        <v>759.6</v>
      </c>
      <c r="H36" s="11">
        <f>5958.2+2350</f>
        <v>8308.2000000000007</v>
      </c>
      <c r="I36" s="11">
        <v>0</v>
      </c>
      <c r="J36" s="11">
        <f>57734.39</f>
        <v>57734.39</v>
      </c>
      <c r="K36" s="11">
        <f>1879.3+2043</f>
        <v>3922.3</v>
      </c>
      <c r="L36" s="11">
        <f>370</f>
        <v>370</v>
      </c>
      <c r="M36" s="11">
        <f>3523.2</f>
        <v>3523.2</v>
      </c>
      <c r="N36" s="11">
        <f t="shared" si="17"/>
        <v>84287.290000000008</v>
      </c>
    </row>
    <row r="37" spans="1:14" ht="22.5" customHeight="1" thickBot="1" x14ac:dyDescent="0.3">
      <c r="A37" s="9" t="s">
        <v>22</v>
      </c>
      <c r="B37" s="10">
        <f t="shared" ref="B37:M37" si="22">SUM(B24:B36)</f>
        <v>26562.383450000001</v>
      </c>
      <c r="C37" s="10">
        <f t="shared" si="22"/>
        <v>23128.23921</v>
      </c>
      <c r="D37" s="10">
        <f t="shared" si="22"/>
        <v>22905.861220000003</v>
      </c>
      <c r="E37" s="10">
        <f t="shared" si="22"/>
        <v>21567.671679999999</v>
      </c>
      <c r="F37" s="10">
        <f t="shared" si="22"/>
        <v>48376.078029999997</v>
      </c>
      <c r="G37" s="10">
        <f t="shared" si="22"/>
        <v>28986.758379999999</v>
      </c>
      <c r="H37" s="10">
        <f t="shared" si="22"/>
        <v>30408.599579999998</v>
      </c>
      <c r="I37" s="10">
        <f t="shared" si="22"/>
        <v>26046.244210000001</v>
      </c>
      <c r="J37" s="10">
        <f t="shared" si="22"/>
        <v>85819.984660000002</v>
      </c>
      <c r="K37" s="10">
        <f t="shared" si="22"/>
        <v>26765.519340000003</v>
      </c>
      <c r="L37" s="10">
        <f t="shared" si="22"/>
        <v>26402.513130000003</v>
      </c>
      <c r="M37" s="10">
        <f t="shared" si="22"/>
        <v>28840.246680000004</v>
      </c>
      <c r="N37" s="10">
        <f>SUM(B37:M37)</f>
        <v>395810.09956999996</v>
      </c>
    </row>
    <row r="38" spans="1:14" ht="23.25" customHeight="1" thickBot="1" x14ac:dyDescent="0.3">
      <c r="A38" s="4" t="s">
        <v>5</v>
      </c>
      <c r="B38" s="18">
        <f t="shared" ref="B38:M38" si="23">B15-B37</f>
        <v>-4220.0534499999994</v>
      </c>
      <c r="C38" s="18">
        <f t="shared" si="23"/>
        <v>-104.90921000000162</v>
      </c>
      <c r="D38" s="18">
        <f t="shared" si="23"/>
        <v>8936.0487799999974</v>
      </c>
      <c r="E38" s="18">
        <f t="shared" si="23"/>
        <v>-425.1316799999986</v>
      </c>
      <c r="F38" s="18">
        <f t="shared" si="23"/>
        <v>-25211.148029999997</v>
      </c>
      <c r="G38" s="18">
        <f t="shared" si="23"/>
        <v>551.90162000000055</v>
      </c>
      <c r="H38" s="18">
        <f t="shared" si="23"/>
        <v>10736.220420000001</v>
      </c>
      <c r="I38" s="18">
        <f t="shared" si="23"/>
        <v>1520.2157899999947</v>
      </c>
      <c r="J38" s="18">
        <f t="shared" si="23"/>
        <v>-57615.214660000005</v>
      </c>
      <c r="K38" s="18">
        <f t="shared" si="23"/>
        <v>-2880.8693400000011</v>
      </c>
      <c r="L38" s="18">
        <f t="shared" si="23"/>
        <v>5399.3168699999987</v>
      </c>
      <c r="M38" s="18">
        <f t="shared" si="23"/>
        <v>-4541.9566799999993</v>
      </c>
      <c r="N38" s="11">
        <f>SUM(B38:M38)</f>
        <v>-67855.579570000016</v>
      </c>
    </row>
    <row r="39" spans="1:14" ht="23.25" customHeight="1" thickBot="1" x14ac:dyDescent="0.3">
      <c r="A39" s="4" t="s">
        <v>7</v>
      </c>
      <c r="B39" s="14">
        <f t="shared" ref="B39:N39" si="24">B5+B38</f>
        <v>-97673.203450000001</v>
      </c>
      <c r="C39" s="14">
        <f t="shared" si="24"/>
        <v>-97778.112659999999</v>
      </c>
      <c r="D39" s="14">
        <f t="shared" si="24"/>
        <v>-88842.063880000002</v>
      </c>
      <c r="E39" s="14">
        <f t="shared" si="24"/>
        <v>-89267.195559999993</v>
      </c>
      <c r="F39" s="14">
        <f t="shared" si="24"/>
        <v>-114478.34358999999</v>
      </c>
      <c r="G39" s="14">
        <f t="shared" si="24"/>
        <v>-113926.44196999999</v>
      </c>
      <c r="H39" s="20">
        <f t="shared" si="24"/>
        <v>-103190.22154999999</v>
      </c>
      <c r="I39" s="20">
        <f t="shared" si="24"/>
        <v>-101670.00576</v>
      </c>
      <c r="J39" s="20">
        <f t="shared" si="24"/>
        <v>-159285.22042</v>
      </c>
      <c r="K39" s="20">
        <f t="shared" si="24"/>
        <v>-162166.08976</v>
      </c>
      <c r="L39" s="20">
        <f t="shared" si="24"/>
        <v>-156766.77288999999</v>
      </c>
      <c r="M39" s="20">
        <f t="shared" si="24"/>
        <v>-161308.72957</v>
      </c>
      <c r="N39" s="20">
        <f t="shared" si="24"/>
        <v>-161308.72957000002</v>
      </c>
    </row>
    <row r="40" spans="1:14" ht="27" customHeight="1" thickBot="1" x14ac:dyDescent="0.3">
      <c r="A40" s="15" t="s">
        <v>11</v>
      </c>
      <c r="B40" s="14">
        <f>B6-B7+B15</f>
        <v>-201231.89</v>
      </c>
      <c r="C40" s="14">
        <f t="shared" ref="C40:N40" si="25">C6-C7+C15</f>
        <v>-211700.53000000003</v>
      </c>
      <c r="D40" s="14">
        <f t="shared" si="25"/>
        <v>-208721.66000000003</v>
      </c>
      <c r="E40" s="14">
        <f t="shared" si="25"/>
        <v>-217887.88000000003</v>
      </c>
      <c r="F40" s="14">
        <f t="shared" si="25"/>
        <v>-223856.26000000004</v>
      </c>
      <c r="G40" s="14">
        <f t="shared" si="25"/>
        <v>-243226.06000000003</v>
      </c>
      <c r="H40" s="14">
        <f t="shared" si="25"/>
        <v>-237446.5</v>
      </c>
      <c r="I40" s="14">
        <f t="shared" si="25"/>
        <v>-242272.71</v>
      </c>
      <c r="J40" s="14">
        <f t="shared" si="25"/>
        <v>-249210.66</v>
      </c>
      <c r="K40" s="14">
        <f t="shared" si="25"/>
        <v>-259769.09</v>
      </c>
      <c r="L40" s="14">
        <f t="shared" si="25"/>
        <v>-261260.26999999996</v>
      </c>
      <c r="M40" s="14">
        <f t="shared" si="25"/>
        <v>-272043.24</v>
      </c>
      <c r="N40" s="14">
        <f t="shared" si="25"/>
        <v>-272043.24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2022-03-15T08:08:52Z</cp:lastPrinted>
  <dcterms:created xsi:type="dcterms:W3CDTF">2011-06-06T03:25:48Z</dcterms:created>
  <dcterms:modified xsi:type="dcterms:W3CDTF">2022-03-15T08:15:19Z</dcterms:modified>
</cp:coreProperties>
</file>