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/>
</workbook>
</file>

<file path=xl/calcChain.xml><?xml version="1.0" encoding="utf-8"?>
<calcChain xmlns="http://schemas.openxmlformats.org/spreadsheetml/2006/main">
  <c r="M36" i="1" l="1"/>
  <c r="M29" i="1" l="1"/>
  <c r="L29" i="1"/>
  <c r="K29" i="1"/>
  <c r="M27" i="1" l="1"/>
  <c r="M26" i="1"/>
  <c r="L27" i="1" l="1"/>
  <c r="L26" i="1"/>
  <c r="K27" i="1" l="1"/>
  <c r="K26" i="1"/>
  <c r="L33" i="1" l="1"/>
  <c r="M33" i="1"/>
  <c r="K33" i="1"/>
  <c r="L28" i="1"/>
  <c r="M28" i="1"/>
  <c r="K28" i="1"/>
  <c r="K25" i="1"/>
  <c r="L25" i="1"/>
  <c r="M25" i="1"/>
  <c r="K24" i="1"/>
  <c r="L24" i="1"/>
  <c r="M24" i="1"/>
  <c r="C33" i="1" l="1"/>
  <c r="D33" i="1"/>
  <c r="E33" i="1"/>
  <c r="F33" i="1"/>
  <c r="G33" i="1"/>
  <c r="H33" i="1"/>
  <c r="I33" i="1"/>
  <c r="J33" i="1"/>
  <c r="B33" i="1"/>
  <c r="J36" i="1" l="1"/>
  <c r="J29" i="1" l="1"/>
  <c r="I29" i="1"/>
  <c r="H29" i="1"/>
  <c r="J27" i="1" l="1"/>
  <c r="J26" i="1"/>
  <c r="H36" i="1" l="1"/>
  <c r="I27" i="1" l="1"/>
  <c r="I26" i="1"/>
  <c r="H27" i="1" l="1"/>
  <c r="H26" i="1"/>
  <c r="H25" i="1" l="1"/>
  <c r="I25" i="1"/>
  <c r="J25" i="1"/>
  <c r="H24" i="1"/>
  <c r="I24" i="1"/>
  <c r="J24" i="1"/>
  <c r="G36" i="1" l="1"/>
  <c r="G29" i="1" l="1"/>
  <c r="F29" i="1"/>
  <c r="E29" i="1"/>
  <c r="G27" i="1" l="1"/>
  <c r="G26" i="1"/>
  <c r="F27" i="1" l="1"/>
  <c r="F26" i="1"/>
  <c r="E27" i="1" l="1"/>
  <c r="E16" i="1"/>
  <c r="E26" i="1"/>
  <c r="E36" i="1" l="1"/>
  <c r="E25" i="1" l="1"/>
  <c r="F25" i="1"/>
  <c r="G25" i="1"/>
  <c r="E24" i="1"/>
  <c r="F24" i="1"/>
  <c r="G24" i="1"/>
  <c r="C36" i="1" l="1"/>
  <c r="D29" i="1" l="1"/>
  <c r="C29" i="1"/>
  <c r="B29" i="1"/>
  <c r="D27" i="1" l="1"/>
  <c r="D26" i="1"/>
  <c r="C27" i="1" l="1"/>
  <c r="C16" i="1"/>
  <c r="C26" i="1"/>
  <c r="B27" i="1" l="1"/>
  <c r="B16" i="1"/>
  <c r="B26" i="1"/>
  <c r="N6" i="1" l="1"/>
  <c r="N5" i="1"/>
  <c r="C25" i="1" l="1"/>
  <c r="D25" i="1"/>
  <c r="C24" i="1"/>
  <c r="D24" i="1"/>
  <c r="B25" i="1"/>
  <c r="B24" i="1"/>
  <c r="N28" i="1" l="1"/>
  <c r="N33" i="1" l="1"/>
  <c r="L7" i="1" l="1"/>
  <c r="N24" i="1"/>
  <c r="N25" i="1"/>
  <c r="N26" i="1"/>
  <c r="N27" i="1"/>
  <c r="N29" i="1"/>
  <c r="N30" i="1"/>
  <c r="N31" i="1"/>
  <c r="N32" i="1"/>
  <c r="N34" i="1"/>
  <c r="N35" i="1"/>
  <c r="N36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N14" i="1"/>
  <c r="N8" i="1"/>
  <c r="K7" i="1"/>
  <c r="M7" i="1"/>
  <c r="M37" i="1" l="1"/>
  <c r="M38" i="1" s="1"/>
  <c r="L37" i="1"/>
  <c r="L38" i="1" s="1"/>
  <c r="K37" i="1"/>
  <c r="K38" i="1" l="1"/>
  <c r="H15" i="1" l="1"/>
  <c r="I15" i="1"/>
  <c r="J15" i="1"/>
  <c r="H7" i="1"/>
  <c r="I7" i="1"/>
  <c r="J7" i="1"/>
  <c r="J37" i="1" l="1"/>
  <c r="J38" i="1" s="1"/>
  <c r="I37" i="1"/>
  <c r="I38" i="1" s="1"/>
  <c r="H37" i="1" l="1"/>
  <c r="E15" i="1"/>
  <c r="F15" i="1"/>
  <c r="G15" i="1"/>
  <c r="E7" i="1"/>
  <c r="F7" i="1"/>
  <c r="G7" i="1"/>
  <c r="D15" i="1"/>
  <c r="D7" i="1"/>
  <c r="C15" i="1"/>
  <c r="C7" i="1"/>
  <c r="B15" i="1"/>
  <c r="B7" i="1"/>
  <c r="G37" i="1" l="1"/>
  <c r="G38" i="1" s="1"/>
  <c r="F37" i="1"/>
  <c r="F38" i="1" s="1"/>
  <c r="D37" i="1"/>
  <c r="C37" i="1"/>
  <c r="N15" i="1"/>
  <c r="N7" i="1"/>
  <c r="E37" i="1"/>
  <c r="B37" i="1"/>
  <c r="H38" i="1"/>
  <c r="B40" i="1"/>
  <c r="C6" i="1" s="1"/>
  <c r="C40" i="1" s="1"/>
  <c r="D6" i="1" s="1"/>
  <c r="N37" i="1" l="1"/>
  <c r="E38" i="1"/>
  <c r="N40" i="1"/>
  <c r="D40" i="1"/>
  <c r="E6" i="1" s="1"/>
  <c r="B38" i="1"/>
  <c r="D38" i="1"/>
  <c r="B39" i="1" l="1"/>
  <c r="C5" i="1" s="1"/>
  <c r="E40" i="1"/>
  <c r="F6" i="1" s="1"/>
  <c r="C38" i="1"/>
  <c r="N38" i="1"/>
  <c r="N39" i="1" s="1"/>
  <c r="C39" i="1" l="1"/>
  <c r="D5" i="1" s="1"/>
  <c r="D39" i="1" s="1"/>
  <c r="E5" i="1" s="1"/>
  <c r="E39" i="1" s="1"/>
  <c r="F40" i="1"/>
  <c r="G6" i="1" s="1"/>
  <c r="G40" i="1" s="1"/>
  <c r="H6" i="1" l="1"/>
  <c r="F5" i="1"/>
  <c r="F39" i="1" s="1"/>
  <c r="H40" i="1" l="1"/>
  <c r="I6" i="1" s="1"/>
  <c r="G5" i="1"/>
  <c r="G39" i="1" s="1"/>
  <c r="I40" i="1" l="1"/>
  <c r="J6" i="1" s="1"/>
  <c r="J40" i="1" s="1"/>
  <c r="K6" i="1" s="1"/>
  <c r="K40" i="1" s="1"/>
  <c r="H5" i="1"/>
  <c r="H39" i="1" s="1"/>
  <c r="I5" i="1" l="1"/>
  <c r="I39" i="1" s="1"/>
  <c r="L6" i="1"/>
  <c r="L40" i="1" s="1"/>
  <c r="J5" i="1" l="1"/>
  <c r="J39" i="1" s="1"/>
  <c r="M6" i="1"/>
  <c r="M40" i="1" s="1"/>
  <c r="K5" i="1" l="1"/>
  <c r="K39" i="1" s="1"/>
  <c r="L5" i="1" l="1"/>
  <c r="L39" i="1" s="1"/>
  <c r="M5" i="1" l="1"/>
  <c r="M39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<sst xmlns="http://schemas.openxmlformats.org/spreadsheetml/2006/main" count="51" uniqueCount="43">
  <si>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</si>
  <si>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</si>
  <si>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</si>
  <si>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</si>
  <si>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</si>
  <si>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</si>
  <si>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</si>
  <si>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</si>
  <si>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</si>
  <si>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</si>
  <si>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</si>
  <si>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</si>
  <si>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</si>
  <si>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</si>
  <si>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</si>
  <si>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</si>
  <si>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</si>
  <si>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</si>
  <si>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</si>
  <si>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</si>
  <si>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</si>
  <si>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</si>
  <si>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</si>
  <si>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</si>
  <si>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</si>
  <si>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Вознаграждение, координация с советом МКД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</si>
  <si>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</si>
  <si>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</si>
  <si>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</si>
  <si>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</si>
  <si>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</si>
  <si>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</si>
  <si>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</si>
  <si>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</si>
  <si>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</si>
  <si>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</si>
  <si>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</si>
  <si>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</si>
  <si>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</si>
  <si>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</si>
  <si>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</si>
  <si>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</t>
  </si>
  <si>
    <t xml:space="preserve">                 ОТЧЕТ по дому Матросова, 67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</si>
</sst>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A28" zoomScale="75" workbookViewId="0">
      <selection activeCell="H31" sqref="H31"/>
    </sheetView>
  </sheetViews>
  <sheetFormatPr defaultRowHeight="13.2" x14ac:dyDescent="0.25"/>
  <cols>
    <col min="1" max="1" width="58.6640625" customWidth="1"/>
    <col min="2" max="2" width="14.109375" customWidth="1"/>
    <col min="3" max="3" width="13.44140625" customWidth="1"/>
    <col min="4" max="4" width="13.6640625" customWidth="1"/>
    <col min="5" max="5" width="14.44140625" customWidth="1"/>
    <col min="6" max="6" width="14.6640625" customWidth="1"/>
    <col min="7" max="8" width="14.44140625" customWidth="1"/>
    <col min="9" max="9" width="14.109375" customWidth="1"/>
    <col min="10" max="13" width="13.88671875" customWidth="1"/>
    <col min="14" max="14" width="15.88671875" customWidth="1"/>
  </cols>
  <sheetData>
    <row r="1" spans="1:18" ht="20.25" customHeight="1" x14ac:dyDescent="0.35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16</v>
      </c>
      <c r="B5" s="8">
        <v>-127484.17</v>
      </c>
      <c r="C5" s="8">
        <f t="shared" ref="C5:D6" si="0">B39</f>
        <v>-121204.10180999999</v>
      </c>
      <c r="D5" s="8">
        <f t="shared" si="0"/>
        <v>-102091.68926999996</v>
      </c>
      <c r="E5" s="8">
        <f t="shared" ref="E5:E6" si="1">D39</f>
        <v>-95680.820229999954</v>
      </c>
      <c r="F5" s="8">
        <f t="shared" ref="F5:F6" si="2">E39</f>
        <v>-109991.87828999995</v>
      </c>
      <c r="G5" s="8">
        <f t="shared" ref="G5:G6" si="3">F39</f>
        <v>-104007.26614999995</v>
      </c>
      <c r="H5" s="8">
        <f t="shared" ref="H5:H6" si="4">G39</f>
        <v>-118970.09940999995</v>
      </c>
      <c r="I5" s="8">
        <f t="shared" ref="I5:I6" si="5">H39</f>
        <v>-194945.18686999998</v>
      </c>
      <c r="J5" s="8">
        <f t="shared" ref="J5:J6" si="6">I39</f>
        <v>-186063.46299999999</v>
      </c>
      <c r="K5" s="8">
        <f t="shared" ref="K5:K6" si="7">J39</f>
        <v>-264303.09233000001</v>
      </c>
      <c r="L5" s="8">
        <f t="shared" ref="L5:L6" si="8">K39</f>
        <v>-263698.23387</v>
      </c>
      <c r="M5" s="8">
        <f t="shared" ref="M5:M6" si="9">L39</f>
        <v>-263658.63166999997</v>
      </c>
      <c r="N5" s="8">
        <f>B5</f>
        <v>-127484.17</v>
      </c>
    </row>
    <row r="6" spans="1:18" ht="21" customHeight="1" thickBot="1" x14ac:dyDescent="0.3">
      <c r="A6" s="7" t="s">
        <v>13</v>
      </c>
      <c r="B6" s="8">
        <v>-134292.64000000001</v>
      </c>
      <c r="C6" s="8">
        <f t="shared" si="0"/>
        <v>-138335.50000000003</v>
      </c>
      <c r="D6" s="8">
        <f t="shared" si="0"/>
        <v>-68124.86</v>
      </c>
      <c r="E6" s="8">
        <f t="shared" si="1"/>
        <v>-69377.76999999999</v>
      </c>
      <c r="F6" s="8">
        <f t="shared" si="2"/>
        <v>-69368.109999999986</v>
      </c>
      <c r="G6" s="8">
        <f t="shared" si="3"/>
        <v>-69831.789999999979</v>
      </c>
      <c r="H6" s="8">
        <f t="shared" si="4"/>
        <v>-69655.289999999979</v>
      </c>
      <c r="I6" s="8">
        <f t="shared" si="5"/>
        <v>-73428.499999999971</v>
      </c>
      <c r="J6" s="8">
        <f t="shared" si="6"/>
        <v>-70209.789999999979</v>
      </c>
      <c r="K6" s="8">
        <f t="shared" si="7"/>
        <v>-72272.639999999985</v>
      </c>
      <c r="L6" s="8">
        <f t="shared" si="8"/>
        <v>-79007.439999999988</v>
      </c>
      <c r="M6" s="8">
        <f t="shared" si="9"/>
        <v>-79826.859999999986</v>
      </c>
      <c r="N6" s="8">
        <f>B6</f>
        <v>-134292.64000000001</v>
      </c>
    </row>
    <row r="7" spans="1:18" ht="20.25" customHeight="1" thickBot="1" x14ac:dyDescent="0.3">
      <c r="A7" s="9" t="s">
        <v>12</v>
      </c>
      <c r="B7" s="10">
        <f>SUM(B8:B14)</f>
        <v>29576.370000000003</v>
      </c>
      <c r="C7" s="10">
        <f>SUM(C8:C14)</f>
        <v>25642.42</v>
      </c>
      <c r="D7" s="10">
        <f>SUM(D8:D14)</f>
        <v>25642.42</v>
      </c>
      <c r="E7" s="10">
        <f t="shared" ref="E7:M7" si="10">SUM(E8:E14)</f>
        <v>25642.42</v>
      </c>
      <c r="F7" s="10">
        <f t="shared" si="10"/>
        <v>25642.42</v>
      </c>
      <c r="G7" s="10">
        <f t="shared" si="10"/>
        <v>25642.42</v>
      </c>
      <c r="H7" s="10">
        <f t="shared" si="10"/>
        <v>25665.919999999998</v>
      </c>
      <c r="I7" s="10">
        <f t="shared" si="10"/>
        <v>25673.11</v>
      </c>
      <c r="J7" s="10">
        <f t="shared" si="10"/>
        <v>25673.11</v>
      </c>
      <c r="K7" s="10">
        <f t="shared" si="10"/>
        <v>28287.18</v>
      </c>
      <c r="L7" s="10">
        <f t="shared" si="10"/>
        <v>28311.800000000003</v>
      </c>
      <c r="M7" s="10">
        <f t="shared" si="10"/>
        <v>28288.520000000004</v>
      </c>
      <c r="N7" s="10">
        <f>SUM(B7:M7)</f>
        <v>319688.10999999993</v>
      </c>
    </row>
    <row r="8" spans="1:18" ht="24.75" customHeight="1" thickBot="1" x14ac:dyDescent="0.3">
      <c r="A8" s="4" t="s">
        <v>27</v>
      </c>
      <c r="B8" s="11">
        <v>21266.62</v>
      </c>
      <c r="C8" s="11">
        <v>21266.62</v>
      </c>
      <c r="D8" s="11">
        <v>21266.62</v>
      </c>
      <c r="E8" s="11">
        <v>21266.62</v>
      </c>
      <c r="F8" s="11">
        <v>21266.62</v>
      </c>
      <c r="G8" s="11">
        <v>21266.62</v>
      </c>
      <c r="H8" s="11">
        <v>21266.62</v>
      </c>
      <c r="I8" s="11">
        <v>21266.62</v>
      </c>
      <c r="J8" s="11">
        <v>21266.62</v>
      </c>
      <c r="K8" s="11">
        <v>23880.69</v>
      </c>
      <c r="L8" s="11">
        <v>23880.69</v>
      </c>
      <c r="M8" s="11">
        <v>23880.69</v>
      </c>
      <c r="N8" s="11">
        <f>SUM(B8:M8)</f>
        <v>263041.64999999997</v>
      </c>
    </row>
    <row r="9" spans="1:18" ht="24.75" customHeight="1" thickBot="1" x14ac:dyDescent="0.3">
      <c r="A9" s="4" t="s">
        <v>17</v>
      </c>
      <c r="B9" s="11">
        <v>507.31</v>
      </c>
      <c r="C9" s="11">
        <v>507.31</v>
      </c>
      <c r="D9" s="11">
        <v>507.31</v>
      </c>
      <c r="E9" s="11">
        <v>507.31</v>
      </c>
      <c r="F9" s="11">
        <v>507.31</v>
      </c>
      <c r="G9" s="11">
        <v>507.31</v>
      </c>
      <c r="H9" s="11">
        <v>527.80999999999995</v>
      </c>
      <c r="I9" s="11">
        <v>527.80999999999995</v>
      </c>
      <c r="J9" s="11">
        <v>527.80999999999995</v>
      </c>
      <c r="K9" s="11">
        <v>527.80999999999995</v>
      </c>
      <c r="L9" s="11">
        <v>552.42999999999995</v>
      </c>
      <c r="M9" s="11">
        <v>529.15</v>
      </c>
      <c r="N9" s="11">
        <f t="shared" ref="N9:N14" si="11">SUM(B9:M9)</f>
        <v>6236.6799999999985</v>
      </c>
    </row>
    <row r="10" spans="1:18" ht="21.75" customHeight="1" thickBot="1" x14ac:dyDescent="0.3">
      <c r="A10" s="4" t="s">
        <v>18</v>
      </c>
      <c r="B10" s="11">
        <v>116.8</v>
      </c>
      <c r="C10" s="11">
        <v>116.8</v>
      </c>
      <c r="D10" s="11">
        <v>116.8</v>
      </c>
      <c r="E10" s="11">
        <v>116.8</v>
      </c>
      <c r="F10" s="11">
        <v>116.8</v>
      </c>
      <c r="G10" s="11">
        <v>116.8</v>
      </c>
      <c r="H10" s="11">
        <v>116.8</v>
      </c>
      <c r="I10" s="11">
        <v>123.99</v>
      </c>
      <c r="J10" s="11">
        <v>123.99</v>
      </c>
      <c r="K10" s="11">
        <v>123.99</v>
      </c>
      <c r="L10" s="11">
        <v>123.99</v>
      </c>
      <c r="M10" s="11">
        <v>123.99</v>
      </c>
      <c r="N10" s="11">
        <f t="shared" si="11"/>
        <v>1437.55</v>
      </c>
    </row>
    <row r="11" spans="1:18" ht="22.5" customHeight="1" thickBot="1" x14ac:dyDescent="0.3">
      <c r="A11" s="4" t="s">
        <v>19</v>
      </c>
      <c r="B11" s="11">
        <v>3933.95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f t="shared" si="11"/>
        <v>3933.95</v>
      </c>
    </row>
    <row r="12" spans="1:18" ht="22.5" customHeight="1" thickBot="1" x14ac:dyDescent="0.3">
      <c r="A12" s="4" t="s">
        <v>25</v>
      </c>
      <c r="B12" s="11">
        <v>3484.58</v>
      </c>
      <c r="C12" s="11">
        <v>3484.58</v>
      </c>
      <c r="D12" s="11">
        <v>3484.58</v>
      </c>
      <c r="E12" s="11">
        <v>3484.58</v>
      </c>
      <c r="F12" s="11">
        <v>3484.58</v>
      </c>
      <c r="G12" s="11">
        <v>3484.58</v>
      </c>
      <c r="H12" s="11">
        <v>3484.58</v>
      </c>
      <c r="I12" s="11">
        <v>3484.58</v>
      </c>
      <c r="J12" s="11">
        <v>3484.58</v>
      </c>
      <c r="K12" s="11">
        <v>3484.58</v>
      </c>
      <c r="L12" s="11">
        <v>3484.58</v>
      </c>
      <c r="M12" s="11">
        <v>3484.58</v>
      </c>
      <c r="N12" s="11">
        <f t="shared" si="11"/>
        <v>41814.960000000014</v>
      </c>
    </row>
    <row r="13" spans="1:18" ht="22.5" customHeight="1" thickBot="1" x14ac:dyDescent="0.3">
      <c r="A13" s="4" t="s">
        <v>26</v>
      </c>
      <c r="B13" s="11">
        <v>167.11</v>
      </c>
      <c r="C13" s="11">
        <v>167.11</v>
      </c>
      <c r="D13" s="11">
        <v>167.11</v>
      </c>
      <c r="E13" s="11">
        <v>167.11</v>
      </c>
      <c r="F13" s="11">
        <v>167.11</v>
      </c>
      <c r="G13" s="11">
        <v>167.11</v>
      </c>
      <c r="H13" s="11">
        <v>170.11</v>
      </c>
      <c r="I13" s="11">
        <v>170.11</v>
      </c>
      <c r="J13" s="11">
        <v>170.11</v>
      </c>
      <c r="K13" s="11">
        <v>170.11</v>
      </c>
      <c r="L13" s="11">
        <v>170.11</v>
      </c>
      <c r="M13" s="11">
        <v>170.11</v>
      </c>
      <c r="N13" s="11">
        <f t="shared" si="11"/>
        <v>2023.3200000000006</v>
      </c>
    </row>
    <row r="14" spans="1:18" ht="24" customHeight="1" thickBot="1" x14ac:dyDescent="0.3">
      <c r="A14" s="4" t="s">
        <v>15</v>
      </c>
      <c r="B14" s="11">
        <v>100</v>
      </c>
      <c r="C14" s="11">
        <v>100</v>
      </c>
      <c r="D14" s="11">
        <v>100</v>
      </c>
      <c r="E14" s="11">
        <v>100</v>
      </c>
      <c r="F14" s="11">
        <v>100</v>
      </c>
      <c r="G14" s="11">
        <v>100</v>
      </c>
      <c r="H14" s="11">
        <v>100</v>
      </c>
      <c r="I14" s="11">
        <v>100</v>
      </c>
      <c r="J14" s="11">
        <v>100</v>
      </c>
      <c r="K14" s="11">
        <v>100</v>
      </c>
      <c r="L14" s="11">
        <v>100</v>
      </c>
      <c r="M14" s="11">
        <v>100</v>
      </c>
      <c r="N14" s="11">
        <f t="shared" si="11"/>
        <v>1200</v>
      </c>
    </row>
    <row r="15" spans="1:18" ht="20.25" customHeight="1" thickBot="1" x14ac:dyDescent="0.3">
      <c r="A15" s="12" t="s">
        <v>8</v>
      </c>
      <c r="B15" s="13">
        <f>SUM(B16:B22)</f>
        <v>25533.51</v>
      </c>
      <c r="C15" s="13">
        <f>SUM(C16:C22)</f>
        <v>95853.060000000027</v>
      </c>
      <c r="D15" s="13">
        <f>SUM(D16:D22)</f>
        <v>24389.510000000002</v>
      </c>
      <c r="E15" s="13">
        <f t="shared" ref="E15:M15" si="12">SUM(E16:E22)</f>
        <v>25652.080000000002</v>
      </c>
      <c r="F15" s="13">
        <f t="shared" si="12"/>
        <v>25178.739999999998</v>
      </c>
      <c r="G15" s="13">
        <f t="shared" si="12"/>
        <v>25818.92</v>
      </c>
      <c r="H15" s="13">
        <f t="shared" si="12"/>
        <v>21892.71</v>
      </c>
      <c r="I15" s="13">
        <f t="shared" si="12"/>
        <v>28891.819999999996</v>
      </c>
      <c r="J15" s="13">
        <f t="shared" si="12"/>
        <v>23610.26</v>
      </c>
      <c r="K15" s="13">
        <f t="shared" si="12"/>
        <v>21552.379999999997</v>
      </c>
      <c r="L15" s="13">
        <f t="shared" si="12"/>
        <v>27492.38</v>
      </c>
      <c r="M15" s="13">
        <f t="shared" si="12"/>
        <v>24509.91</v>
      </c>
      <c r="N15" s="13">
        <f>SUM(B15:M15)</f>
        <v>370375.27999999997</v>
      </c>
    </row>
    <row r="16" spans="1:18" ht="24" customHeight="1" thickBot="1" x14ac:dyDescent="0.3">
      <c r="A16" s="4" t="s">
        <v>28</v>
      </c>
      <c r="B16" s="11">
        <f>8.74+19225.92+59.11</f>
        <v>19293.77</v>
      </c>
      <c r="C16" s="11">
        <f>86424.94+113.85</f>
        <v>86538.790000000008</v>
      </c>
      <c r="D16" s="11">
        <v>20491.32</v>
      </c>
      <c r="E16" s="11">
        <f>101.98+20802.85</f>
        <v>20904.829999999998</v>
      </c>
      <c r="F16" s="11">
        <v>20963.849999999999</v>
      </c>
      <c r="G16" s="11">
        <v>21510.23</v>
      </c>
      <c r="H16" s="11">
        <v>18043.96</v>
      </c>
      <c r="I16" s="11">
        <v>24179.23</v>
      </c>
      <c r="J16" s="11">
        <v>19585.77</v>
      </c>
      <c r="K16" s="11">
        <v>17909.21</v>
      </c>
      <c r="L16" s="11">
        <v>23258.560000000001</v>
      </c>
      <c r="M16" s="11">
        <v>20668.2</v>
      </c>
      <c r="N16" s="11">
        <f>SUM(B16:M16)</f>
        <v>313347.72000000003</v>
      </c>
    </row>
    <row r="17" spans="1:15" ht="26.25" customHeight="1" thickBot="1" x14ac:dyDescent="0.3">
      <c r="A17" s="4" t="s">
        <v>17</v>
      </c>
      <c r="B17" s="11">
        <v>458.14</v>
      </c>
      <c r="C17" s="11">
        <v>710.69</v>
      </c>
      <c r="D17" s="11">
        <v>488.84</v>
      </c>
      <c r="E17" s="11">
        <v>496.25</v>
      </c>
      <c r="F17" s="11">
        <v>500.07</v>
      </c>
      <c r="G17" s="11">
        <v>513.1</v>
      </c>
      <c r="H17" s="11">
        <v>430.43</v>
      </c>
      <c r="I17" s="11">
        <v>596.94000000000005</v>
      </c>
      <c r="J17" s="11">
        <v>486.08</v>
      </c>
      <c r="K17" s="11">
        <v>444.48</v>
      </c>
      <c r="L17" s="11">
        <v>518.63</v>
      </c>
      <c r="M17" s="11">
        <v>477.63</v>
      </c>
      <c r="N17" s="11">
        <f t="shared" ref="N17:N22" si="13">SUM(B17:M17)</f>
        <v>6121.2800000000007</v>
      </c>
    </row>
    <row r="18" spans="1:15" ht="26.25" customHeight="1" thickBot="1" x14ac:dyDescent="0.3">
      <c r="A18" s="4" t="s">
        <v>18</v>
      </c>
      <c r="B18" s="11">
        <v>105.48</v>
      </c>
      <c r="C18" s="11">
        <v>284.75</v>
      </c>
      <c r="D18" s="11">
        <v>112.56</v>
      </c>
      <c r="E18" s="11">
        <v>114.24</v>
      </c>
      <c r="F18" s="11">
        <v>115.14</v>
      </c>
      <c r="G18" s="11">
        <v>118.13</v>
      </c>
      <c r="H18" s="11">
        <v>99.09</v>
      </c>
      <c r="I18" s="11">
        <v>132.82</v>
      </c>
      <c r="J18" s="11">
        <v>114.19</v>
      </c>
      <c r="K18" s="11">
        <v>104.41</v>
      </c>
      <c r="L18" s="11">
        <v>121.84</v>
      </c>
      <c r="M18" s="11">
        <v>107.26</v>
      </c>
      <c r="N18" s="11">
        <f t="shared" si="13"/>
        <v>1529.91</v>
      </c>
    </row>
    <row r="19" spans="1:15" ht="24" customHeight="1" thickBot="1" x14ac:dyDescent="0.3">
      <c r="A19" s="4" t="s">
        <v>19</v>
      </c>
      <c r="B19" s="11">
        <v>2483.44</v>
      </c>
      <c r="C19" s="11">
        <v>4214.57</v>
      </c>
      <c r="D19" s="11">
        <v>0.02</v>
      </c>
      <c r="E19" s="11">
        <v>119.84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 t="shared" si="13"/>
        <v>6817.8700000000008</v>
      </c>
    </row>
    <row r="20" spans="1:15" ht="24" customHeight="1" thickBot="1" x14ac:dyDescent="0.3">
      <c r="A20" s="4" t="s">
        <v>25</v>
      </c>
      <c r="B20" s="11">
        <v>2941.77</v>
      </c>
      <c r="C20" s="11">
        <v>3566.27</v>
      </c>
      <c r="D20" s="11">
        <v>3035.75</v>
      </c>
      <c r="E20" s="11">
        <v>3753.47</v>
      </c>
      <c r="F20" s="11">
        <v>3334.96</v>
      </c>
      <c r="G20" s="11">
        <v>3408.45</v>
      </c>
      <c r="H20" s="11">
        <v>3077.45</v>
      </c>
      <c r="I20" s="11">
        <v>3689.87</v>
      </c>
      <c r="J20" s="11">
        <v>3167.55</v>
      </c>
      <c r="K20" s="11">
        <v>2851.02</v>
      </c>
      <c r="L20" s="11">
        <v>3326.19</v>
      </c>
      <c r="M20" s="11">
        <v>3009.63</v>
      </c>
      <c r="N20" s="11">
        <f t="shared" si="13"/>
        <v>39162.379999999997</v>
      </c>
    </row>
    <row r="21" spans="1:15" ht="24" customHeight="1" thickBot="1" x14ac:dyDescent="0.3">
      <c r="A21" s="4" t="s">
        <v>26</v>
      </c>
      <c r="B21" s="11">
        <v>150.91</v>
      </c>
      <c r="C21" s="11">
        <v>437.99</v>
      </c>
      <c r="D21" s="11">
        <v>161.02000000000001</v>
      </c>
      <c r="E21" s="11">
        <v>163.44999999999999</v>
      </c>
      <c r="F21" s="11">
        <v>164.72</v>
      </c>
      <c r="G21" s="11">
        <v>169.01</v>
      </c>
      <c r="H21" s="11">
        <v>141.78</v>
      </c>
      <c r="I21" s="11">
        <v>192.96</v>
      </c>
      <c r="J21" s="11">
        <v>156.66999999999999</v>
      </c>
      <c r="K21" s="11">
        <v>143.26</v>
      </c>
      <c r="L21" s="11">
        <v>167.16</v>
      </c>
      <c r="M21" s="11">
        <v>147.19</v>
      </c>
      <c r="N21" s="11">
        <f t="shared" si="13"/>
        <v>2196.12</v>
      </c>
    </row>
    <row r="22" spans="1:15" ht="21" customHeight="1" thickBot="1" x14ac:dyDescent="0.3">
      <c r="A22" s="4" t="s">
        <v>15</v>
      </c>
      <c r="B22" s="14">
        <v>100</v>
      </c>
      <c r="C22" s="14">
        <v>100</v>
      </c>
      <c r="D22" s="14">
        <v>100</v>
      </c>
      <c r="E22" s="14">
        <v>100</v>
      </c>
      <c r="F22" s="14">
        <v>100</v>
      </c>
      <c r="G22" s="14">
        <v>100</v>
      </c>
      <c r="H22" s="14">
        <v>100</v>
      </c>
      <c r="I22" s="14">
        <v>100</v>
      </c>
      <c r="J22" s="14">
        <v>100</v>
      </c>
      <c r="K22" s="14">
        <v>100</v>
      </c>
      <c r="L22" s="14">
        <v>100</v>
      </c>
      <c r="M22" s="14">
        <v>100</v>
      </c>
      <c r="N22" s="11">
        <f t="shared" si="13"/>
        <v>1200</v>
      </c>
      <c r="O22" s="3"/>
    </row>
    <row r="23" spans="1:15" ht="21.75" customHeight="1" thickBot="1" x14ac:dyDescent="0.3">
      <c r="A23" s="15" t="s">
        <v>24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M24" si="14">1361.5*0.55</f>
        <v>748.82500000000005</v>
      </c>
      <c r="C24" s="11">
        <f t="shared" si="14"/>
        <v>748.82500000000005</v>
      </c>
      <c r="D24" s="11">
        <f t="shared" si="14"/>
        <v>748.82500000000005</v>
      </c>
      <c r="E24" s="11">
        <f t="shared" si="14"/>
        <v>748.82500000000005</v>
      </c>
      <c r="F24" s="11">
        <f t="shared" si="14"/>
        <v>748.82500000000005</v>
      </c>
      <c r="G24" s="11">
        <f t="shared" si="14"/>
        <v>748.82500000000005</v>
      </c>
      <c r="H24" s="11">
        <f t="shared" si="14"/>
        <v>748.82500000000005</v>
      </c>
      <c r="I24" s="11">
        <f t="shared" si="14"/>
        <v>748.82500000000005</v>
      </c>
      <c r="J24" s="11">
        <f t="shared" si="14"/>
        <v>748.82500000000005</v>
      </c>
      <c r="K24" s="11">
        <f t="shared" si="14"/>
        <v>748.82500000000005</v>
      </c>
      <c r="L24" s="11">
        <f t="shared" si="14"/>
        <v>748.82500000000005</v>
      </c>
      <c r="M24" s="11">
        <f t="shared" si="14"/>
        <v>748.82500000000005</v>
      </c>
      <c r="N24" s="11">
        <f t="shared" ref="N24:N36" si="15">SUM(B24:M24)</f>
        <v>8985.9</v>
      </c>
    </row>
    <row r="25" spans="1:15" ht="22.5" customHeight="1" thickBot="1" x14ac:dyDescent="0.3">
      <c r="A25" s="4" t="s">
        <v>2</v>
      </c>
      <c r="B25" s="11">
        <f t="shared" ref="B25:M25" si="16">1361.5*0.17</f>
        <v>231.45500000000001</v>
      </c>
      <c r="C25" s="11">
        <f t="shared" si="16"/>
        <v>231.45500000000001</v>
      </c>
      <c r="D25" s="11">
        <f t="shared" si="16"/>
        <v>231.45500000000001</v>
      </c>
      <c r="E25" s="11">
        <f t="shared" si="16"/>
        <v>231.45500000000001</v>
      </c>
      <c r="F25" s="11">
        <f t="shared" si="16"/>
        <v>231.45500000000001</v>
      </c>
      <c r="G25" s="11">
        <f t="shared" si="16"/>
        <v>231.45500000000001</v>
      </c>
      <c r="H25" s="11">
        <f t="shared" si="16"/>
        <v>231.45500000000001</v>
      </c>
      <c r="I25" s="11">
        <f t="shared" si="16"/>
        <v>231.45500000000001</v>
      </c>
      <c r="J25" s="11">
        <f t="shared" si="16"/>
        <v>231.45500000000001</v>
      </c>
      <c r="K25" s="11">
        <f t="shared" si="16"/>
        <v>231.45500000000001</v>
      </c>
      <c r="L25" s="11">
        <f t="shared" si="16"/>
        <v>231.45500000000001</v>
      </c>
      <c r="M25" s="11">
        <f t="shared" si="16"/>
        <v>231.45500000000001</v>
      </c>
      <c r="N25" s="11">
        <f t="shared" si="15"/>
        <v>2777.4599999999996</v>
      </c>
    </row>
    <row r="26" spans="1:15" ht="21" customHeight="1" thickBot="1" x14ac:dyDescent="0.3">
      <c r="A26" s="4" t="s">
        <v>3</v>
      </c>
      <c r="B26" s="11">
        <f>29476.37*2.3%</f>
        <v>677.95650999999998</v>
      </c>
      <c r="C26" s="11">
        <f>25542.42*2.3%</f>
        <v>587.47565999999995</v>
      </c>
      <c r="D26" s="11">
        <f>25542.42*2.3%</f>
        <v>587.47565999999995</v>
      </c>
      <c r="E26" s="11">
        <f>25542.42*2.3%</f>
        <v>587.47565999999995</v>
      </c>
      <c r="F26" s="11">
        <f>25542.42*2.3%</f>
        <v>587.47565999999995</v>
      </c>
      <c r="G26" s="11">
        <f>25542.42*2.3%</f>
        <v>587.47565999999995</v>
      </c>
      <c r="H26" s="11">
        <f>25565.92*2.3%</f>
        <v>588.0161599999999</v>
      </c>
      <c r="I26" s="11">
        <f>25573.11*2.3%</f>
        <v>588.18152999999995</v>
      </c>
      <c r="J26" s="11">
        <f>25573.11*2.3%</f>
        <v>588.18152999999995</v>
      </c>
      <c r="K26" s="11">
        <f>28187.18*2.3%</f>
        <v>648.30514000000005</v>
      </c>
      <c r="L26" s="11">
        <f>28211.8*2.3%</f>
        <v>648.87139999999999</v>
      </c>
      <c r="M26" s="11">
        <f>28188.52*2.3%</f>
        <v>648.33596</v>
      </c>
      <c r="N26" s="11">
        <f t="shared" si="15"/>
        <v>7325.2265300000008</v>
      </c>
    </row>
    <row r="27" spans="1:15" ht="23.25" customHeight="1" thickBot="1" x14ac:dyDescent="0.3">
      <c r="A27" s="4" t="s">
        <v>4</v>
      </c>
      <c r="B27" s="11">
        <f>25433.51*3%</f>
        <v>763.00529999999992</v>
      </c>
      <c r="C27" s="11">
        <f>95753.06*3%</f>
        <v>2872.5917999999997</v>
      </c>
      <c r="D27" s="11">
        <f>24289.51*3%</f>
        <v>728.68529999999987</v>
      </c>
      <c r="E27" s="11">
        <f>25552.08*3%</f>
        <v>766.56240000000003</v>
      </c>
      <c r="F27" s="11">
        <f>25078.74*3%</f>
        <v>752.36220000000003</v>
      </c>
      <c r="G27" s="11">
        <f>25718.92*3%</f>
        <v>771.56759999999997</v>
      </c>
      <c r="H27" s="11">
        <f>21792.71*3%</f>
        <v>653.78129999999999</v>
      </c>
      <c r="I27" s="11">
        <f>28791.82*3%</f>
        <v>863.75459999999998</v>
      </c>
      <c r="J27" s="11">
        <f>23510.26*3%</f>
        <v>705.30779999999993</v>
      </c>
      <c r="K27" s="11">
        <f>21452.38*3%</f>
        <v>643.57140000000004</v>
      </c>
      <c r="L27" s="11">
        <f>27392.38*3%</f>
        <v>821.77139999999997</v>
      </c>
      <c r="M27" s="11">
        <f>24409.91*3%</f>
        <v>732.29729999999995</v>
      </c>
      <c r="N27" s="11">
        <f t="shared" si="15"/>
        <v>11075.258399999999</v>
      </c>
    </row>
    <row r="28" spans="1:15" ht="23.25" customHeight="1" thickBot="1" x14ac:dyDescent="0.3">
      <c r="A28" s="4" t="s">
        <v>9</v>
      </c>
      <c r="B28" s="11">
        <v>10075.1</v>
      </c>
      <c r="C28" s="11">
        <v>10075.1</v>
      </c>
      <c r="D28" s="11">
        <v>10075.1</v>
      </c>
      <c r="E28" s="11">
        <v>10075.1</v>
      </c>
      <c r="F28" s="11">
        <v>10075.1</v>
      </c>
      <c r="G28" s="11">
        <v>10075.1</v>
      </c>
      <c r="H28" s="11">
        <v>10075.1</v>
      </c>
      <c r="I28" s="11">
        <v>10075.1</v>
      </c>
      <c r="J28" s="11">
        <v>10075.1</v>
      </c>
      <c r="K28" s="11">
        <f>1361.5*8.5</f>
        <v>11572.75</v>
      </c>
      <c r="L28" s="11">
        <f t="shared" ref="L28:M28" si="17">1361.5*8.5</f>
        <v>11572.75</v>
      </c>
      <c r="M28" s="11">
        <f t="shared" si="17"/>
        <v>11572.75</v>
      </c>
      <c r="N28" s="11">
        <f t="shared" si="15"/>
        <v>125394.15000000001</v>
      </c>
    </row>
    <row r="29" spans="1:15" ht="23.25" customHeight="1" thickBot="1" x14ac:dyDescent="0.3">
      <c r="A29" s="4" t="s">
        <v>20</v>
      </c>
      <c r="B29" s="11">
        <f>446.6+60.71</f>
        <v>507.31</v>
      </c>
      <c r="C29" s="11">
        <f>446.6+60.71</f>
        <v>507.31</v>
      </c>
      <c r="D29" s="11">
        <f>446.6+60.71</f>
        <v>507.31</v>
      </c>
      <c r="E29" s="11">
        <f>446.6+60.71</f>
        <v>507.31</v>
      </c>
      <c r="F29" s="11">
        <f>360.16+48.96</f>
        <v>409.12</v>
      </c>
      <c r="G29" s="11">
        <f>391.34+53.2</f>
        <v>444.53999999999996</v>
      </c>
      <c r="H29" s="11">
        <f>458.88+64.01</f>
        <v>522.89</v>
      </c>
      <c r="I29" s="11">
        <f>463.19+64.62</f>
        <v>527.80999999999995</v>
      </c>
      <c r="J29" s="11">
        <f>463.19+64.62</f>
        <v>527.80999999999995</v>
      </c>
      <c r="K29" s="11">
        <f>463.19+64.62</f>
        <v>527.80999999999995</v>
      </c>
      <c r="L29" s="11">
        <f>476.14+64.62</f>
        <v>540.76</v>
      </c>
      <c r="M29" s="11">
        <f>476.14+64.62</f>
        <v>540.76</v>
      </c>
      <c r="N29" s="11">
        <f t="shared" si="15"/>
        <v>6070.74</v>
      </c>
    </row>
    <row r="30" spans="1:15" ht="26.25" customHeight="1" thickBot="1" x14ac:dyDescent="0.3">
      <c r="A30" s="4" t="s">
        <v>21</v>
      </c>
      <c r="B30" s="11">
        <v>116.83</v>
      </c>
      <c r="C30" s="11">
        <v>116.83</v>
      </c>
      <c r="D30" s="11">
        <v>116.83</v>
      </c>
      <c r="E30" s="11">
        <v>116.83</v>
      </c>
      <c r="F30" s="11">
        <v>116.83</v>
      </c>
      <c r="G30" s="11">
        <v>116.83</v>
      </c>
      <c r="H30" s="11">
        <v>124.02</v>
      </c>
      <c r="I30" s="11">
        <v>124.02</v>
      </c>
      <c r="J30" s="11">
        <v>124.02</v>
      </c>
      <c r="K30" s="11">
        <v>124.02</v>
      </c>
      <c r="L30" s="11">
        <v>124.02</v>
      </c>
      <c r="M30" s="11">
        <v>124.02</v>
      </c>
      <c r="N30" s="11">
        <f t="shared" si="15"/>
        <v>1445.1</v>
      </c>
    </row>
    <row r="31" spans="1:15" ht="26.25" customHeight="1" thickBot="1" x14ac:dyDescent="0.3">
      <c r="A31" s="4" t="s">
        <v>22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3028.5</v>
      </c>
      <c r="N31" s="11">
        <f t="shared" si="15"/>
        <v>3028.5</v>
      </c>
    </row>
    <row r="32" spans="1:15" ht="26.25" customHeight="1" thickBot="1" x14ac:dyDescent="0.3">
      <c r="A32" s="4" t="s">
        <v>26</v>
      </c>
      <c r="B32" s="11">
        <v>167.05</v>
      </c>
      <c r="C32" s="11">
        <v>167.05</v>
      </c>
      <c r="D32" s="11">
        <v>167.05</v>
      </c>
      <c r="E32" s="11">
        <v>167.05</v>
      </c>
      <c r="F32" s="11">
        <v>167.05</v>
      </c>
      <c r="G32" s="11">
        <v>167.05</v>
      </c>
      <c r="H32" s="11">
        <v>170.04</v>
      </c>
      <c r="I32" s="11">
        <v>170.04</v>
      </c>
      <c r="J32" s="11">
        <v>170.04</v>
      </c>
      <c r="K32" s="11">
        <v>170.04</v>
      </c>
      <c r="L32" s="11">
        <v>170.04</v>
      </c>
      <c r="M32" s="11">
        <v>170.04</v>
      </c>
      <c r="N32" s="11">
        <f t="shared" si="15"/>
        <v>2022.5399999999997</v>
      </c>
    </row>
    <row r="33" spans="1:14" ht="22.5" customHeight="1" thickBot="1" x14ac:dyDescent="0.3">
      <c r="A33" s="4" t="s">
        <v>6</v>
      </c>
      <c r="B33" s="20">
        <f>1361.5*2.34</f>
        <v>3185.91</v>
      </c>
      <c r="C33" s="20">
        <f t="shared" ref="C33:J33" si="18">1361.5*2.34</f>
        <v>3185.91</v>
      </c>
      <c r="D33" s="20">
        <f t="shared" si="18"/>
        <v>3185.91</v>
      </c>
      <c r="E33" s="20">
        <f t="shared" si="18"/>
        <v>3185.91</v>
      </c>
      <c r="F33" s="20">
        <f t="shared" si="18"/>
        <v>3185.91</v>
      </c>
      <c r="G33" s="20">
        <f t="shared" si="18"/>
        <v>3185.91</v>
      </c>
      <c r="H33" s="20">
        <f t="shared" si="18"/>
        <v>3185.91</v>
      </c>
      <c r="I33" s="20">
        <f t="shared" si="18"/>
        <v>3185.91</v>
      </c>
      <c r="J33" s="20">
        <f t="shared" si="18"/>
        <v>3185.91</v>
      </c>
      <c r="K33" s="20">
        <f>1361.5*2.63</f>
        <v>3580.7449999999999</v>
      </c>
      <c r="L33" s="20">
        <f t="shared" ref="L33:M33" si="19">1361.5*2.63</f>
        <v>3580.7449999999999</v>
      </c>
      <c r="M33" s="20">
        <f t="shared" si="19"/>
        <v>3580.7449999999999</v>
      </c>
      <c r="N33" s="11">
        <f t="shared" si="15"/>
        <v>39415.425000000003</v>
      </c>
    </row>
    <row r="34" spans="1:14" ht="21.75" customHeight="1" thickBot="1" x14ac:dyDescent="0.3">
      <c r="A34" s="4" t="s">
        <v>25</v>
      </c>
      <c r="B34" s="11">
        <v>2780</v>
      </c>
      <c r="C34" s="11">
        <v>2800</v>
      </c>
      <c r="D34" s="11">
        <v>1630</v>
      </c>
      <c r="E34" s="11">
        <v>5070</v>
      </c>
      <c r="F34" s="11">
        <v>2920</v>
      </c>
      <c r="G34" s="11">
        <v>3078</v>
      </c>
      <c r="H34" s="11">
        <v>2915</v>
      </c>
      <c r="I34" s="11">
        <v>3495</v>
      </c>
      <c r="J34" s="11">
        <v>3150</v>
      </c>
      <c r="K34" s="11">
        <v>2700</v>
      </c>
      <c r="L34" s="11">
        <v>3150</v>
      </c>
      <c r="M34" s="11">
        <v>2850</v>
      </c>
      <c r="N34" s="11">
        <f t="shared" si="15"/>
        <v>36538</v>
      </c>
    </row>
    <row r="35" spans="1:14" ht="24" customHeight="1" thickBot="1" x14ac:dyDescent="0.3">
      <c r="A35" s="4" t="s">
        <v>14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5863.54</v>
      </c>
      <c r="M35" s="11">
        <v>0</v>
      </c>
      <c r="N35" s="11">
        <f t="shared" si="15"/>
        <v>5863.54</v>
      </c>
    </row>
    <row r="36" spans="1:14" ht="20.25" customHeight="1" thickBot="1" x14ac:dyDescent="0.3">
      <c r="A36" s="4" t="s">
        <v>10</v>
      </c>
      <c r="B36" s="11">
        <v>0</v>
      </c>
      <c r="C36" s="11">
        <f>348.1+55100</f>
        <v>55448.1</v>
      </c>
      <c r="D36" s="11">
        <v>0</v>
      </c>
      <c r="E36" s="11">
        <f>18506.62</f>
        <v>18506.62</v>
      </c>
      <c r="F36" s="11">
        <v>0</v>
      </c>
      <c r="G36" s="11">
        <f>21375</f>
        <v>21375</v>
      </c>
      <c r="H36" s="11">
        <f>76309.66+763.1+1580</f>
        <v>78652.760000000009</v>
      </c>
      <c r="I36" s="11">
        <v>0</v>
      </c>
      <c r="J36" s="11">
        <f>82343.24</f>
        <v>82343.240000000005</v>
      </c>
      <c r="K36" s="11">
        <v>0</v>
      </c>
      <c r="L36" s="11">
        <v>0</v>
      </c>
      <c r="M36" s="11">
        <f>2992.9</f>
        <v>2992.9</v>
      </c>
      <c r="N36" s="11">
        <f t="shared" si="15"/>
        <v>259318.62000000002</v>
      </c>
    </row>
    <row r="37" spans="1:14" ht="22.5" customHeight="1" thickBot="1" x14ac:dyDescent="0.3">
      <c r="A37" s="9" t="s">
        <v>23</v>
      </c>
      <c r="B37" s="10">
        <f t="shared" ref="B37:M37" si="20">SUM(B24:B36)</f>
        <v>19253.441809999997</v>
      </c>
      <c r="C37" s="10">
        <f t="shared" si="20"/>
        <v>76740.647459999993</v>
      </c>
      <c r="D37" s="10">
        <f t="shared" si="20"/>
        <v>17978.640959999997</v>
      </c>
      <c r="E37" s="10">
        <f t="shared" si="20"/>
        <v>39963.138059999997</v>
      </c>
      <c r="F37" s="10">
        <f t="shared" si="20"/>
        <v>19194.127860000001</v>
      </c>
      <c r="G37" s="10">
        <f t="shared" si="20"/>
        <v>40781.753259999998</v>
      </c>
      <c r="H37" s="10">
        <f t="shared" si="20"/>
        <v>97867.797460000002</v>
      </c>
      <c r="I37" s="10">
        <f t="shared" si="20"/>
        <v>20010.096129999998</v>
      </c>
      <c r="J37" s="10">
        <f t="shared" si="20"/>
        <v>101849.88933000001</v>
      </c>
      <c r="K37" s="10">
        <f t="shared" si="20"/>
        <v>20947.521540000002</v>
      </c>
      <c r="L37" s="10">
        <f t="shared" si="20"/>
        <v>27452.777800000003</v>
      </c>
      <c r="M37" s="10">
        <f t="shared" si="20"/>
        <v>27220.628260000001</v>
      </c>
      <c r="N37" s="10">
        <f>SUM(B37:M37)</f>
        <v>509260.45992999995</v>
      </c>
    </row>
    <row r="38" spans="1:14" ht="21" customHeight="1" thickBot="1" x14ac:dyDescent="0.3">
      <c r="A38" s="4" t="s">
        <v>5</v>
      </c>
      <c r="B38" s="18">
        <f t="shared" ref="B38:N38" si="21">B15-B37</f>
        <v>6280.0681900000018</v>
      </c>
      <c r="C38" s="18">
        <f t="shared" si="21"/>
        <v>19112.412540000034</v>
      </c>
      <c r="D38" s="18">
        <f t="shared" si="21"/>
        <v>6410.869040000005</v>
      </c>
      <c r="E38" s="18">
        <f t="shared" si="21"/>
        <v>-14311.058059999996</v>
      </c>
      <c r="F38" s="18">
        <f t="shared" si="21"/>
        <v>5984.6121399999975</v>
      </c>
      <c r="G38" s="18">
        <f t="shared" si="21"/>
        <v>-14962.833259999999</v>
      </c>
      <c r="H38" s="18">
        <f t="shared" si="21"/>
        <v>-75975.08746000001</v>
      </c>
      <c r="I38" s="18">
        <f t="shared" si="21"/>
        <v>8881.723869999998</v>
      </c>
      <c r="J38" s="18">
        <f t="shared" si="21"/>
        <v>-78239.629330000011</v>
      </c>
      <c r="K38" s="18">
        <f t="shared" si="21"/>
        <v>604.85845999999583</v>
      </c>
      <c r="L38" s="18">
        <f t="shared" si="21"/>
        <v>39.602199999997538</v>
      </c>
      <c r="M38" s="18">
        <f t="shared" si="21"/>
        <v>-2710.7182600000015</v>
      </c>
      <c r="N38" s="11">
        <f t="shared" si="21"/>
        <v>-138885.17992999998</v>
      </c>
    </row>
    <row r="39" spans="1:14" ht="23.25" customHeight="1" thickBot="1" x14ac:dyDescent="0.3">
      <c r="A39" s="4" t="s">
        <v>7</v>
      </c>
      <c r="B39" s="14">
        <f t="shared" ref="B39:N39" si="22">B5+B38</f>
        <v>-121204.10180999999</v>
      </c>
      <c r="C39" s="14">
        <f t="shared" si="22"/>
        <v>-102091.68926999996</v>
      </c>
      <c r="D39" s="14">
        <f t="shared" si="22"/>
        <v>-95680.820229999954</v>
      </c>
      <c r="E39" s="14">
        <f t="shared" si="22"/>
        <v>-109991.87828999995</v>
      </c>
      <c r="F39" s="14">
        <f t="shared" si="22"/>
        <v>-104007.26614999995</v>
      </c>
      <c r="G39" s="14">
        <f t="shared" si="22"/>
        <v>-118970.09940999995</v>
      </c>
      <c r="H39" s="14">
        <f t="shared" si="22"/>
        <v>-194945.18686999998</v>
      </c>
      <c r="I39" s="14">
        <f t="shared" si="22"/>
        <v>-186063.46299999999</v>
      </c>
      <c r="J39" s="14">
        <f t="shared" si="22"/>
        <v>-264303.09233000001</v>
      </c>
      <c r="K39" s="14">
        <f t="shared" si="22"/>
        <v>-263698.23387</v>
      </c>
      <c r="L39" s="14">
        <f t="shared" si="22"/>
        <v>-263658.63166999997</v>
      </c>
      <c r="M39" s="14">
        <f t="shared" si="22"/>
        <v>-266369.34992999997</v>
      </c>
      <c r="N39" s="14">
        <f t="shared" si="22"/>
        <v>-266369.34992999997</v>
      </c>
    </row>
    <row r="40" spans="1:14" ht="27" customHeight="1" thickBot="1" x14ac:dyDescent="0.3">
      <c r="A40" s="15" t="s">
        <v>11</v>
      </c>
      <c r="B40" s="19">
        <f>B6+B15-B7</f>
        <v>-138335.50000000003</v>
      </c>
      <c r="C40" s="19">
        <f t="shared" ref="C40:N40" si="23">C6+C15-C7</f>
        <v>-68124.86</v>
      </c>
      <c r="D40" s="19">
        <f t="shared" si="23"/>
        <v>-69377.76999999999</v>
      </c>
      <c r="E40" s="19">
        <f t="shared" si="23"/>
        <v>-69368.109999999986</v>
      </c>
      <c r="F40" s="19">
        <f t="shared" si="23"/>
        <v>-69831.789999999979</v>
      </c>
      <c r="G40" s="19">
        <f t="shared" si="23"/>
        <v>-69655.289999999979</v>
      </c>
      <c r="H40" s="19">
        <f t="shared" si="23"/>
        <v>-73428.499999999971</v>
      </c>
      <c r="I40" s="19">
        <f t="shared" si="23"/>
        <v>-70209.789999999979</v>
      </c>
      <c r="J40" s="19">
        <f t="shared" si="23"/>
        <v>-72272.639999999985</v>
      </c>
      <c r="K40" s="19">
        <f t="shared" si="23"/>
        <v>-79007.439999999988</v>
      </c>
      <c r="L40" s="19">
        <f t="shared" si="23"/>
        <v>-79826.859999999986</v>
      </c>
      <c r="M40" s="19">
        <f t="shared" si="23"/>
        <v>-83605.469999999987</v>
      </c>
      <c r="N40" s="19">
        <f t="shared" si="23"/>
        <v>-83605.469999999972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2022-03-15T08:28:51Z</cp:lastPrinted>
  <dcterms:created xsi:type="dcterms:W3CDTF">2011-06-06T03:25:48Z</dcterms:created>
  <dcterms:modified xsi:type="dcterms:W3CDTF">2022-03-22T06:47:15Z</dcterms:modified>
</cp:coreProperties>
</file>