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K34" i="1" l="1"/>
  <c r="K29" i="1" l="1"/>
  <c r="M27" i="1" l="1"/>
  <c r="M16" i="1"/>
  <c r="M26" i="1"/>
  <c r="M8" i="1"/>
  <c r="L27" i="1" l="1"/>
  <c r="L16" i="1"/>
  <c r="L26" i="1"/>
  <c r="L8" i="1"/>
  <c r="K36" i="1" l="1"/>
  <c r="K27" i="1" l="1"/>
  <c r="K16" i="1"/>
  <c r="K26" i="1"/>
  <c r="K8" i="1"/>
  <c r="L33" i="1" l="1"/>
  <c r="M33" i="1"/>
  <c r="K33" i="1"/>
  <c r="L28" i="1"/>
  <c r="M28" i="1"/>
  <c r="K28" i="1"/>
  <c r="K25" i="1"/>
  <c r="L25" i="1"/>
  <c r="M25" i="1"/>
  <c r="K24" i="1"/>
  <c r="L24" i="1"/>
  <c r="M24" i="1"/>
  <c r="C33" i="1" l="1"/>
  <c r="D33" i="1"/>
  <c r="E33" i="1"/>
  <c r="F33" i="1"/>
  <c r="G33" i="1"/>
  <c r="H33" i="1"/>
  <c r="I33" i="1"/>
  <c r="J33" i="1"/>
  <c r="B33" i="1"/>
  <c r="J36" i="1" l="1"/>
  <c r="J29" i="1" l="1"/>
  <c r="J34" i="1" l="1"/>
  <c r="H36" i="1" l="1"/>
  <c r="I34" i="1" l="1"/>
  <c r="H34" i="1" l="1"/>
  <c r="J27" i="1" l="1"/>
  <c r="J16" i="1"/>
  <c r="J26" i="1"/>
  <c r="J8" i="1"/>
  <c r="I27" i="1" l="1"/>
  <c r="I16" i="1"/>
  <c r="I26" i="1"/>
  <c r="I8" i="1"/>
  <c r="G36" i="1" l="1"/>
  <c r="H27" i="1" l="1"/>
  <c r="H16" i="1"/>
  <c r="H26" i="1"/>
  <c r="H8" i="1"/>
  <c r="H25" i="1" l="1"/>
  <c r="I25" i="1"/>
  <c r="J25" i="1"/>
  <c r="H24" i="1"/>
  <c r="I24" i="1"/>
  <c r="J24" i="1"/>
  <c r="G34" i="1" l="1"/>
  <c r="F34" i="1" l="1"/>
  <c r="E34" i="1" l="1"/>
  <c r="D36" i="1"/>
  <c r="F36" i="1" l="1"/>
  <c r="F2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24" i="1" l="1"/>
  <c r="F24" i="1"/>
  <c r="G24" i="1"/>
  <c r="E25" i="1"/>
  <c r="F25" i="1"/>
  <c r="G25" i="1"/>
  <c r="D34" i="1" l="1"/>
  <c r="C34" i="1" l="1"/>
  <c r="D27" i="1" l="1"/>
  <c r="D16" i="1"/>
  <c r="D26" i="1"/>
  <c r="D8" i="1"/>
  <c r="C36" i="1" l="1"/>
  <c r="C27" i="1" l="1"/>
  <c r="C16" i="1"/>
  <c r="C26" i="1"/>
  <c r="C8" i="1"/>
  <c r="B27" i="1" l="1"/>
  <c r="B16" i="1"/>
  <c r="B26" i="1"/>
  <c r="B8" i="1"/>
  <c r="B36" i="1" l="1"/>
  <c r="C25" i="1" l="1"/>
  <c r="D25" i="1"/>
  <c r="C24" i="1"/>
  <c r="D24" i="1"/>
  <c r="B25" i="1"/>
  <c r="B24" i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N6" i="1" l="1"/>
  <c r="N5" i="1"/>
  <c r="N8" i="1" l="1"/>
  <c r="N14" i="1"/>
  <c r="N13" i="1"/>
  <c r="N12" i="1"/>
  <c r="N11" i="1"/>
  <c r="N10" i="1"/>
  <c r="N9" i="1"/>
  <c r="N17" i="1" l="1"/>
  <c r="N18" i="1"/>
  <c r="N19" i="1"/>
  <c r="N20" i="1"/>
  <c r="N21" i="1"/>
  <c r="N22" i="1"/>
  <c r="N16" i="1"/>
  <c r="K15" i="1"/>
  <c r="L15" i="1"/>
  <c r="M15" i="1"/>
  <c r="K7" i="1"/>
  <c r="L7" i="1"/>
  <c r="M7" i="1"/>
  <c r="M37" i="1" l="1"/>
  <c r="M38" i="1" s="1"/>
  <c r="K37" i="1"/>
  <c r="L37" i="1" l="1"/>
  <c r="L38" i="1" s="1"/>
  <c r="K38" i="1"/>
  <c r="J7" i="1"/>
  <c r="H15" i="1"/>
  <c r="J15" i="1"/>
  <c r="I7" i="1"/>
  <c r="J37" i="1" l="1"/>
  <c r="J38" i="1" s="1"/>
  <c r="I15" i="1"/>
  <c r="H7" i="1"/>
  <c r="H37" i="1" l="1"/>
  <c r="H38" i="1" s="1"/>
  <c r="I37" i="1"/>
  <c r="E15" i="1"/>
  <c r="F15" i="1"/>
  <c r="G15" i="1"/>
  <c r="E7" i="1"/>
  <c r="F7" i="1"/>
  <c r="G7" i="1"/>
  <c r="D15" i="1"/>
  <c r="D37" i="1" s="1"/>
  <c r="D38" i="1" s="1"/>
  <c r="D7" i="1"/>
  <c r="C15" i="1"/>
  <c r="C37" i="1" s="1"/>
  <c r="C7" i="1"/>
  <c r="B15" i="1"/>
  <c r="B37" i="1" s="1"/>
  <c r="B7" i="1"/>
  <c r="G37" i="1" l="1"/>
  <c r="G38" i="1" s="1"/>
  <c r="N7" i="1"/>
  <c r="E37" i="1"/>
  <c r="E38" i="1" s="1"/>
  <c r="N15" i="1"/>
  <c r="I38" i="1"/>
  <c r="F37" i="1"/>
  <c r="F38" i="1" s="1"/>
  <c r="B40" i="1"/>
  <c r="C6" i="1" s="1"/>
  <c r="C40" i="1" s="1"/>
  <c r="N40" i="1" l="1"/>
  <c r="N37" i="1"/>
  <c r="C38" i="1"/>
  <c r="D6" i="1"/>
  <c r="D40" i="1" s="1"/>
  <c r="N38" i="1" l="1"/>
  <c r="N39" i="1" s="1"/>
  <c r="E6" i="1"/>
  <c r="E40" i="1" s="1"/>
  <c r="B38" i="1"/>
  <c r="B39" i="1" s="1"/>
  <c r="C5" i="1" s="1"/>
  <c r="C39" i="1" s="1"/>
  <c r="F6" i="1" l="1"/>
  <c r="D5" i="1"/>
  <c r="D39" i="1" s="1"/>
  <c r="F40" i="1" l="1"/>
  <c r="G6" i="1" s="1"/>
  <c r="G40" i="1" s="1"/>
  <c r="E5" i="1"/>
  <c r="H6" i="1" l="1"/>
  <c r="H40" i="1" s="1"/>
  <c r="I6" i="1" s="1"/>
  <c r="I40" i="1" s="1"/>
  <c r="J6" i="1" s="1"/>
  <c r="J40" i="1" s="1"/>
  <c r="E39" i="1"/>
  <c r="F5" i="1" s="1"/>
  <c r="F39" i="1" s="1"/>
  <c r="G5" i="1" s="1"/>
  <c r="G39" i="1" s="1"/>
  <c r="K6" i="1" l="1"/>
  <c r="K40" i="1" s="1"/>
  <c r="H5" i="1"/>
  <c r="H39" i="1" s="1"/>
  <c r="L6" i="1" l="1"/>
  <c r="L40" i="1" s="1"/>
  <c r="I5" i="1"/>
  <c r="I39" i="1" s="1"/>
  <c r="M6" i="1" l="1"/>
  <c r="M40" i="1" s="1"/>
  <c r="J5" i="1"/>
  <c r="J39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<sst xmlns="http://schemas.openxmlformats.org/spreadsheetml/2006/main" count="51" uniqueCount="43">
  <si>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</si>
  <si>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</si>
  <si>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</si>
  <si>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</si>
  <si>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</si>
  <si>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</si>
  <si>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</si>
  <si>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</si>
  <si>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</si>
  <si>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</si>
  <si>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</si>
  <si>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</si>
  <si>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</si>
  <si>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</si>
  <si>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</si>
  <si>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</si>
  <si>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</si>
  <si>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</si>
  <si>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</si>
  <si>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</si>
  <si>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</si>
  <si>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</si>
  <si>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</si>
  <si>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</si>
  <si>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</si>
  <si>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</si>
  <si>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</si>
  <si>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</si>
  <si>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</si>
  <si>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</si>
  <si>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</si>
  <si>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</si>
  <si>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</si>
  <si>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</si>
  <si>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</si>
  <si>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</si>
  <si>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</si>
  <si>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</si>
  <si>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</si>
  <si>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</si>
  <si>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</si>
  <si>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           ОТЧЕТ по дому Матросова, 29 за период 01.01.2021г. по 31.12.2021г.</t>
  </si>
  <si>
    <t>Тех.обслуживание ОДПУ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</si>
</sst>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C16" zoomScale="75" workbookViewId="0">
      <selection activeCell="J22" sqref="J22"/>
    </sheetView>
  </sheetViews>
  <sheetFormatPr defaultRowHeight="13.2" x14ac:dyDescent="0.25"/>
  <cols>
    <col min="1" max="1" width="58.6640625" customWidth="1"/>
    <col min="2" max="2" width="14.33203125" customWidth="1"/>
    <col min="3" max="3" width="14.6640625" customWidth="1"/>
    <col min="4" max="5" width="13.44140625" customWidth="1"/>
    <col min="6" max="6" width="14.5546875" customWidth="1"/>
    <col min="7" max="7" width="14.109375" customWidth="1"/>
    <col min="8" max="8" width="13.88671875" customWidth="1"/>
    <col min="9" max="9" width="15.33203125" customWidth="1"/>
    <col min="10" max="13" width="14.5546875" customWidth="1"/>
    <col min="14" max="14" width="16.109375" customWidth="1"/>
    <col min="23" max="23" width="0" hidden="1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-43642.54</v>
      </c>
      <c r="C5" s="8">
        <f t="shared" ref="C5:D6" si="0">B39</f>
        <v>-76050.085699999996</v>
      </c>
      <c r="D5" s="8">
        <f t="shared" si="0"/>
        <v>-70977.644690000001</v>
      </c>
      <c r="E5" s="8">
        <f t="shared" ref="E5:E6" si="1">D39</f>
        <v>-65486.289709999997</v>
      </c>
      <c r="F5" s="8">
        <f t="shared" ref="F5:F6" si="2">E39</f>
        <v>-58093.81379</v>
      </c>
      <c r="G5" s="8">
        <f t="shared" ref="G5:G6" si="3">F39</f>
        <v>-70309.486170000004</v>
      </c>
      <c r="H5" s="8">
        <f t="shared" ref="H5:H6" si="4">G39</f>
        <v>-72597.938840000003</v>
      </c>
      <c r="I5" s="8">
        <f t="shared" ref="I5:I6" si="5">H39</f>
        <v>-70224.536099999998</v>
      </c>
      <c r="J5" s="8">
        <f t="shared" ref="J5:J6" si="6">I39</f>
        <v>-59387.253679999994</v>
      </c>
      <c r="K5" s="8">
        <f t="shared" ref="K5:K6" si="7">J39</f>
        <v>-57463.465649999998</v>
      </c>
      <c r="L5" s="8">
        <f t="shared" ref="L5:L6" si="8">K39</f>
        <v>-52259.353529999993</v>
      </c>
      <c r="M5" s="8">
        <f t="shared" ref="M5:M6" si="9">L39</f>
        <v>-45352.249909999991</v>
      </c>
      <c r="N5" s="8">
        <f>B5</f>
        <v>-43642.54</v>
      </c>
    </row>
    <row r="6" spans="1:18" ht="21" customHeight="1" thickBot="1" x14ac:dyDescent="0.3">
      <c r="A6" s="7" t="s">
        <v>13</v>
      </c>
      <c r="B6" s="8">
        <v>-56989.55</v>
      </c>
      <c r="C6" s="8">
        <f t="shared" si="0"/>
        <v>-58474.47</v>
      </c>
      <c r="D6" s="8">
        <f t="shared" si="0"/>
        <v>-62812.210000000006</v>
      </c>
      <c r="E6" s="8">
        <f t="shared" si="1"/>
        <v>-63745.78</v>
      </c>
      <c r="F6" s="8">
        <f t="shared" si="2"/>
        <v>-64007.020000000004</v>
      </c>
      <c r="G6" s="8">
        <f t="shared" si="3"/>
        <v>-68216.590000000011</v>
      </c>
      <c r="H6" s="8">
        <f t="shared" si="4"/>
        <v>-72243.280000000013</v>
      </c>
      <c r="I6" s="8">
        <f t="shared" si="5"/>
        <v>-76928.950000000012</v>
      </c>
      <c r="J6" s="8">
        <f t="shared" si="6"/>
        <v>-72249.030000000013</v>
      </c>
      <c r="K6" s="8">
        <f t="shared" si="7"/>
        <v>-72917.950000000012</v>
      </c>
      <c r="L6" s="8">
        <f t="shared" si="8"/>
        <v>-75481.350000000006</v>
      </c>
      <c r="M6" s="8">
        <f t="shared" si="9"/>
        <v>-76513.500000000015</v>
      </c>
      <c r="N6" s="8">
        <f>B6</f>
        <v>-56989.55</v>
      </c>
    </row>
    <row r="7" spans="1:18" ht="20.25" customHeight="1" thickBot="1" x14ac:dyDescent="0.3">
      <c r="A7" s="9" t="s">
        <v>12</v>
      </c>
      <c r="B7" s="10">
        <f>SUM(B8:B14)</f>
        <v>30112.1</v>
      </c>
      <c r="C7" s="10">
        <f>SUM(C8:C14)</f>
        <v>31549.23</v>
      </c>
      <c r="D7" s="10">
        <f>SUM(D8:D14)</f>
        <v>28366.039999999997</v>
      </c>
      <c r="E7" s="10">
        <f t="shared" ref="E7:M7" si="10">SUM(E8:E14)</f>
        <v>28863.759999999998</v>
      </c>
      <c r="F7" s="10">
        <f t="shared" si="10"/>
        <v>28353.16</v>
      </c>
      <c r="G7" s="10">
        <f t="shared" si="10"/>
        <v>30662.289999999997</v>
      </c>
      <c r="H7" s="10">
        <f t="shared" si="10"/>
        <v>35413.120000000003</v>
      </c>
      <c r="I7" s="10">
        <f t="shared" si="10"/>
        <v>28231.66</v>
      </c>
      <c r="J7" s="10">
        <f t="shared" si="10"/>
        <v>29527.69</v>
      </c>
      <c r="K7" s="10">
        <f t="shared" si="10"/>
        <v>32498.959999999999</v>
      </c>
      <c r="L7" s="10">
        <f t="shared" si="10"/>
        <v>30285.960000000003</v>
      </c>
      <c r="M7" s="10">
        <f t="shared" si="10"/>
        <v>30176.880000000001</v>
      </c>
      <c r="N7" s="10">
        <f>SUM(B7:M7)</f>
        <v>364040.85000000003</v>
      </c>
    </row>
    <row r="8" spans="1:18" ht="24.75" customHeight="1" thickBot="1" x14ac:dyDescent="0.3">
      <c r="A8" s="4" t="s">
        <v>26</v>
      </c>
      <c r="B8" s="11">
        <f t="shared" ref="B8:G8" si="11">23925.16+444.16+1194.72</f>
        <v>25564.04</v>
      </c>
      <c r="C8" s="11">
        <f t="shared" si="11"/>
        <v>25564.04</v>
      </c>
      <c r="D8" s="11">
        <f t="shared" si="11"/>
        <v>25564.04</v>
      </c>
      <c r="E8" s="11">
        <f t="shared" si="11"/>
        <v>25564.04</v>
      </c>
      <c r="F8" s="11">
        <f t="shared" si="11"/>
        <v>25564.04</v>
      </c>
      <c r="G8" s="11">
        <f t="shared" si="11"/>
        <v>25564.04</v>
      </c>
      <c r="H8" s="11">
        <f>23925.16+444.16+1194.72</f>
        <v>25564.04</v>
      </c>
      <c r="I8" s="11">
        <f>23925.16+444.16+1194.72</f>
        <v>25564.04</v>
      </c>
      <c r="J8" s="11">
        <f>23925.16+444.16+1194.72</f>
        <v>25564.04</v>
      </c>
      <c r="K8" s="11">
        <f>25870.38+444.16+1194.72</f>
        <v>27509.260000000002</v>
      </c>
      <c r="L8" s="11">
        <f>25870.38+444.16+1194.72</f>
        <v>27509.260000000002</v>
      </c>
      <c r="M8" s="11">
        <f>25870.38+444.16+1194.72</f>
        <v>27509.260000000002</v>
      </c>
      <c r="N8" s="11">
        <f t="shared" ref="N8:N16" si="12">SUM(B8:M8)</f>
        <v>312604.14000000007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2433.5300000000002</v>
      </c>
      <c r="H9" s="11">
        <v>0</v>
      </c>
      <c r="I9" s="11">
        <v>0</v>
      </c>
      <c r="J9" s="11">
        <v>0</v>
      </c>
      <c r="K9" s="11">
        <v>3828.85</v>
      </c>
      <c r="L9" s="11">
        <v>109.08</v>
      </c>
      <c r="M9" s="11">
        <v>0</v>
      </c>
      <c r="N9" s="11">
        <f t="shared" si="12"/>
        <v>6371.46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373.31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-2568.79</v>
      </c>
      <c r="L10" s="11">
        <v>0</v>
      </c>
      <c r="M10" s="11">
        <v>0</v>
      </c>
      <c r="N10" s="11">
        <f t="shared" si="12"/>
        <v>-2195.48</v>
      </c>
    </row>
    <row r="11" spans="1:18" ht="24.75" customHeight="1" thickBot="1" x14ac:dyDescent="0.3">
      <c r="A11" s="4" t="s">
        <v>18</v>
      </c>
      <c r="B11" s="11">
        <v>1883.34</v>
      </c>
      <c r="C11" s="11">
        <v>3320.47</v>
      </c>
      <c r="D11" s="11">
        <v>137.28</v>
      </c>
      <c r="E11" s="11">
        <v>261.69</v>
      </c>
      <c r="F11" s="11">
        <v>124.4</v>
      </c>
      <c r="G11" s="11">
        <v>0</v>
      </c>
      <c r="H11" s="11">
        <v>7181.46</v>
      </c>
      <c r="I11" s="11">
        <v>0</v>
      </c>
      <c r="J11" s="11">
        <v>1296.03</v>
      </c>
      <c r="K11" s="11">
        <v>1062.02</v>
      </c>
      <c r="L11" s="11">
        <v>0</v>
      </c>
      <c r="M11" s="11">
        <v>0</v>
      </c>
      <c r="N11" s="11">
        <f t="shared" si="12"/>
        <v>15266.69</v>
      </c>
    </row>
    <row r="12" spans="1:18" ht="24.75" customHeight="1" thickBot="1" x14ac:dyDescent="0.3">
      <c r="A12" s="4" t="s">
        <v>25</v>
      </c>
      <c r="B12" s="11">
        <v>163.92</v>
      </c>
      <c r="C12" s="11">
        <v>163.92</v>
      </c>
      <c r="D12" s="11">
        <v>163.92</v>
      </c>
      <c r="E12" s="11">
        <v>163.92</v>
      </c>
      <c r="F12" s="11">
        <v>163.92</v>
      </c>
      <c r="G12" s="11">
        <v>163.92</v>
      </c>
      <c r="H12" s="11">
        <v>166.82</v>
      </c>
      <c r="I12" s="11">
        <v>166.82</v>
      </c>
      <c r="J12" s="11">
        <v>166.82</v>
      </c>
      <c r="K12" s="11">
        <v>166.82</v>
      </c>
      <c r="L12" s="11">
        <v>166.82</v>
      </c>
      <c r="M12" s="11">
        <v>166.82</v>
      </c>
      <c r="N12" s="11">
        <f t="shared" si="12"/>
        <v>1984.4399999999996</v>
      </c>
    </row>
    <row r="13" spans="1:18" ht="24.75" customHeight="1" thickBot="1" x14ac:dyDescent="0.3">
      <c r="A13" s="4" t="s">
        <v>24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2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2"/>
        <v>7200</v>
      </c>
    </row>
    <row r="15" spans="1:18" ht="20.25" customHeight="1" thickBot="1" x14ac:dyDescent="0.3">
      <c r="A15" s="12" t="s">
        <v>8</v>
      </c>
      <c r="B15" s="13">
        <f>SUM(B16:B22)</f>
        <v>28627.18</v>
      </c>
      <c r="C15" s="13">
        <f>SUM(C16:C22)</f>
        <v>27211.489999999998</v>
      </c>
      <c r="D15" s="13">
        <f>SUM(D16:D22)</f>
        <v>27432.469999999998</v>
      </c>
      <c r="E15" s="13">
        <f t="shared" ref="E15:M15" si="13">SUM(E16:E22)</f>
        <v>28602.519999999997</v>
      </c>
      <c r="F15" s="13">
        <f t="shared" si="13"/>
        <v>24143.59</v>
      </c>
      <c r="G15" s="13">
        <f t="shared" si="13"/>
        <v>26635.599999999995</v>
      </c>
      <c r="H15" s="13">
        <f t="shared" si="13"/>
        <v>30727.45</v>
      </c>
      <c r="I15" s="13">
        <f t="shared" si="13"/>
        <v>32911.58</v>
      </c>
      <c r="J15" s="13">
        <f t="shared" si="13"/>
        <v>28858.77</v>
      </c>
      <c r="K15" s="13">
        <f t="shared" si="13"/>
        <v>29935.56</v>
      </c>
      <c r="L15" s="13">
        <f t="shared" si="13"/>
        <v>29253.81</v>
      </c>
      <c r="M15" s="13">
        <f t="shared" si="13"/>
        <v>26139.170000000002</v>
      </c>
      <c r="N15" s="13">
        <f>SUM(B15:M15)</f>
        <v>340479.19</v>
      </c>
    </row>
    <row r="16" spans="1:18" ht="24" customHeight="1" thickBot="1" x14ac:dyDescent="0.3">
      <c r="A16" s="4" t="s">
        <v>27</v>
      </c>
      <c r="B16" s="11">
        <f>21564.36+440.43+1187.11</f>
        <v>23191.9</v>
      </c>
      <c r="C16" s="11">
        <f>21413.29+387.48+1041.76</f>
        <v>22842.53</v>
      </c>
      <c r="D16" s="11">
        <f>21060.67+356.25+957.44</f>
        <v>22374.359999999997</v>
      </c>
      <c r="E16" s="11">
        <f>23400.07+490.32+1320.16</f>
        <v>25210.55</v>
      </c>
      <c r="F16" s="11">
        <f>20102.27+361.5+972.08</f>
        <v>21435.850000000002</v>
      </c>
      <c r="G16" s="11">
        <f>22193.59+414.73+1115.51</f>
        <v>23723.829999999998</v>
      </c>
      <c r="H16" s="11">
        <f>24638.76+387.83+1043.17</f>
        <v>26069.760000000002</v>
      </c>
      <c r="I16" s="11">
        <f>23417.7+359.03+965.72</f>
        <v>24742.45</v>
      </c>
      <c r="J16" s="11">
        <f>23741.39+424.46+1141.74</f>
        <v>25307.59</v>
      </c>
      <c r="K16" s="11">
        <f>24125.15+458.73+1233.86</f>
        <v>25817.74</v>
      </c>
      <c r="L16" s="11">
        <f>21657.11+377.9+1016.49</f>
        <v>23051.500000000004</v>
      </c>
      <c r="M16" s="11">
        <f>22141.31+381.13+1025.14</f>
        <v>23547.58</v>
      </c>
      <c r="N16" s="11">
        <f t="shared" si="12"/>
        <v>287315.64</v>
      </c>
    </row>
    <row r="17" spans="1:15" ht="26.25" customHeight="1" thickBot="1" x14ac:dyDescent="0.3">
      <c r="A17" s="4" t="s">
        <v>16</v>
      </c>
      <c r="B17" s="11">
        <v>1308.69</v>
      </c>
      <c r="C17" s="11">
        <v>93.69</v>
      </c>
      <c r="D17" s="11">
        <v>0</v>
      </c>
      <c r="E17" s="11">
        <v>0</v>
      </c>
      <c r="F17" s="11">
        <v>0</v>
      </c>
      <c r="G17" s="11">
        <v>55.28</v>
      </c>
      <c r="H17" s="11">
        <v>1962.94</v>
      </c>
      <c r="I17" s="11">
        <v>163.93</v>
      </c>
      <c r="J17" s="11">
        <v>50.52</v>
      </c>
      <c r="K17" s="11">
        <v>140.09</v>
      </c>
      <c r="L17" s="11">
        <v>3009.3</v>
      </c>
      <c r="M17" s="11">
        <v>218.31</v>
      </c>
      <c r="N17" s="11">
        <f t="shared" ref="N17:N22" si="14">SUM(B17:M17)</f>
        <v>7002.7500000000009</v>
      </c>
    </row>
    <row r="18" spans="1:15" ht="26.25" customHeight="1" thickBot="1" x14ac:dyDescent="0.3">
      <c r="A18" s="4" t="s">
        <v>17</v>
      </c>
      <c r="B18" s="11">
        <v>510.73</v>
      </c>
      <c r="C18" s="11">
        <v>47.82</v>
      </c>
      <c r="D18" s="11">
        <v>0</v>
      </c>
      <c r="E18" s="11">
        <v>12.39</v>
      </c>
      <c r="F18" s="11">
        <v>265.32</v>
      </c>
      <c r="G18" s="11">
        <v>52.35</v>
      </c>
      <c r="H18" s="11">
        <v>50.39</v>
      </c>
      <c r="I18" s="11">
        <v>17.28</v>
      </c>
      <c r="J18" s="11">
        <v>0</v>
      </c>
      <c r="K18" s="11">
        <v>10.46</v>
      </c>
      <c r="L18" s="11">
        <v>0</v>
      </c>
      <c r="M18" s="11">
        <v>0</v>
      </c>
      <c r="N18" s="11">
        <f t="shared" si="14"/>
        <v>966.74</v>
      </c>
    </row>
    <row r="19" spans="1:15" ht="26.25" customHeight="1" thickBot="1" x14ac:dyDescent="0.3">
      <c r="A19" s="4" t="s">
        <v>18</v>
      </c>
      <c r="B19" s="11">
        <v>1067.94</v>
      </c>
      <c r="C19" s="11">
        <v>1681.62</v>
      </c>
      <c r="D19" s="11">
        <v>2888.24</v>
      </c>
      <c r="E19" s="11">
        <v>427.25</v>
      </c>
      <c r="F19" s="11">
        <v>189.66</v>
      </c>
      <c r="G19" s="11">
        <v>142.55000000000001</v>
      </c>
      <c r="H19" s="11">
        <v>265.18</v>
      </c>
      <c r="I19" s="11">
        <v>5668.39</v>
      </c>
      <c r="J19" s="11">
        <v>793.21</v>
      </c>
      <c r="K19" s="11">
        <v>1272.44</v>
      </c>
      <c r="L19" s="11">
        <v>869.32</v>
      </c>
      <c r="M19" s="11">
        <v>46.41</v>
      </c>
      <c r="N19" s="11">
        <f t="shared" si="14"/>
        <v>15312.210000000001</v>
      </c>
    </row>
    <row r="20" spans="1:15" ht="26.25" customHeight="1" thickBot="1" x14ac:dyDescent="0.3">
      <c r="A20" s="4" t="s">
        <v>25</v>
      </c>
      <c r="B20" s="11">
        <v>147.49</v>
      </c>
      <c r="C20" s="11">
        <v>150.63</v>
      </c>
      <c r="D20" s="11">
        <v>144.27000000000001</v>
      </c>
      <c r="E20" s="11">
        <v>160.32</v>
      </c>
      <c r="F20" s="11">
        <v>124.28</v>
      </c>
      <c r="G20" s="11">
        <v>165.48</v>
      </c>
      <c r="H20" s="11">
        <v>168.78</v>
      </c>
      <c r="I20" s="11">
        <v>162.72999999999999</v>
      </c>
      <c r="J20" s="11">
        <v>165.45</v>
      </c>
      <c r="K20" s="11">
        <v>167.63</v>
      </c>
      <c r="L20" s="11">
        <v>139.69</v>
      </c>
      <c r="M20" s="11">
        <v>142.87</v>
      </c>
      <c r="N20" s="11">
        <f t="shared" si="14"/>
        <v>1839.62</v>
      </c>
    </row>
    <row r="21" spans="1:15" ht="26.25" customHeight="1" thickBot="1" x14ac:dyDescent="0.3">
      <c r="A21" s="4" t="s">
        <v>24</v>
      </c>
      <c r="B21" s="11">
        <v>1800.43</v>
      </c>
      <c r="C21" s="11">
        <v>1795.2</v>
      </c>
      <c r="D21" s="11">
        <v>1425.6</v>
      </c>
      <c r="E21" s="11">
        <v>2192.0100000000002</v>
      </c>
      <c r="F21" s="11">
        <v>1528.48</v>
      </c>
      <c r="G21" s="11">
        <v>1896.11</v>
      </c>
      <c r="H21" s="11">
        <v>1610.4</v>
      </c>
      <c r="I21" s="11">
        <v>1556.8</v>
      </c>
      <c r="J21" s="11">
        <v>1942</v>
      </c>
      <c r="K21" s="11">
        <v>1927.2</v>
      </c>
      <c r="L21" s="11">
        <v>1584</v>
      </c>
      <c r="M21" s="11">
        <v>1584</v>
      </c>
      <c r="N21" s="11">
        <f t="shared" si="14"/>
        <v>20842.23</v>
      </c>
    </row>
    <row r="22" spans="1:15" ht="26.25" customHeight="1" thickBot="1" x14ac:dyDescent="0.3">
      <c r="A22" s="4" t="s">
        <v>14</v>
      </c>
      <c r="B22" s="14">
        <v>600</v>
      </c>
      <c r="C22" s="14">
        <v>600</v>
      </c>
      <c r="D22" s="14">
        <v>600</v>
      </c>
      <c r="E22" s="14">
        <v>600</v>
      </c>
      <c r="F22" s="14">
        <v>600</v>
      </c>
      <c r="G22" s="14">
        <v>600</v>
      </c>
      <c r="H22" s="14">
        <v>600</v>
      </c>
      <c r="I22" s="14">
        <v>600</v>
      </c>
      <c r="J22" s="14">
        <v>600</v>
      </c>
      <c r="K22" s="14">
        <v>600</v>
      </c>
      <c r="L22" s="14">
        <v>600</v>
      </c>
      <c r="M22" s="14">
        <v>600</v>
      </c>
      <c r="N22" s="11">
        <f t="shared" si="14"/>
        <v>7200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5">1531.7*0.55</f>
        <v>842.43500000000006</v>
      </c>
      <c r="C24" s="11">
        <f t="shared" si="15"/>
        <v>842.43500000000006</v>
      </c>
      <c r="D24" s="11">
        <f t="shared" si="15"/>
        <v>842.43500000000006</v>
      </c>
      <c r="E24" s="11">
        <f t="shared" si="15"/>
        <v>842.43500000000006</v>
      </c>
      <c r="F24" s="11">
        <f t="shared" si="15"/>
        <v>842.43500000000006</v>
      </c>
      <c r="G24" s="11">
        <f t="shared" si="15"/>
        <v>842.43500000000006</v>
      </c>
      <c r="H24" s="11">
        <f t="shared" si="15"/>
        <v>842.43500000000006</v>
      </c>
      <c r="I24" s="11">
        <f t="shared" si="15"/>
        <v>842.43500000000006</v>
      </c>
      <c r="J24" s="11">
        <f t="shared" si="15"/>
        <v>842.43500000000006</v>
      </c>
      <c r="K24" s="11">
        <f t="shared" si="15"/>
        <v>842.43500000000006</v>
      </c>
      <c r="L24" s="11">
        <f t="shared" si="15"/>
        <v>842.43500000000006</v>
      </c>
      <c r="M24" s="11">
        <f t="shared" si="15"/>
        <v>842.43500000000006</v>
      </c>
      <c r="N24" s="11">
        <f>SUM(B24:M24)</f>
        <v>10109.220000000001</v>
      </c>
    </row>
    <row r="25" spans="1:15" ht="22.5" customHeight="1" thickBot="1" x14ac:dyDescent="0.3">
      <c r="A25" s="4" t="s">
        <v>2</v>
      </c>
      <c r="B25" s="11">
        <f t="shared" ref="B25:M25" si="16">1531.7*0.17</f>
        <v>260.38900000000001</v>
      </c>
      <c r="C25" s="11">
        <f t="shared" si="16"/>
        <v>260.38900000000001</v>
      </c>
      <c r="D25" s="11">
        <f t="shared" si="16"/>
        <v>260.38900000000001</v>
      </c>
      <c r="E25" s="11">
        <f t="shared" si="16"/>
        <v>260.38900000000001</v>
      </c>
      <c r="F25" s="11">
        <f t="shared" si="16"/>
        <v>260.38900000000001</v>
      </c>
      <c r="G25" s="11">
        <f t="shared" si="16"/>
        <v>260.38900000000001</v>
      </c>
      <c r="H25" s="11">
        <f t="shared" si="16"/>
        <v>260.38900000000001</v>
      </c>
      <c r="I25" s="11">
        <f t="shared" si="16"/>
        <v>260.38900000000001</v>
      </c>
      <c r="J25" s="11">
        <f t="shared" si="16"/>
        <v>260.38900000000001</v>
      </c>
      <c r="K25" s="11">
        <f t="shared" si="16"/>
        <v>260.38900000000001</v>
      </c>
      <c r="L25" s="11">
        <f t="shared" si="16"/>
        <v>260.38900000000001</v>
      </c>
      <c r="M25" s="11">
        <f t="shared" si="16"/>
        <v>260.38900000000001</v>
      </c>
      <c r="N25" s="11">
        <f t="shared" ref="N25:N36" si="17">SUM(B25:M25)</f>
        <v>3124.668000000001</v>
      </c>
    </row>
    <row r="26" spans="1:15" ht="21" customHeight="1" thickBot="1" x14ac:dyDescent="0.3">
      <c r="A26" s="4" t="s">
        <v>3</v>
      </c>
      <c r="B26" s="11">
        <f>29512.1*2.3%</f>
        <v>678.77829999999994</v>
      </c>
      <c r="C26" s="11">
        <f>30949.23*2.3%</f>
        <v>711.83228999999994</v>
      </c>
      <c r="D26" s="11">
        <f>27766.04*2.3%</f>
        <v>638.61892</v>
      </c>
      <c r="E26" s="11">
        <f>28263.76*2.3%</f>
        <v>650.06647999999996</v>
      </c>
      <c r="F26" s="11">
        <f>27753.16*2.3%</f>
        <v>638.32267999999999</v>
      </c>
      <c r="G26" s="11">
        <f>30062.29*2.3%</f>
        <v>691.43267000000003</v>
      </c>
      <c r="H26" s="11">
        <f>34813.12*2.3%</f>
        <v>800.70176000000004</v>
      </c>
      <c r="I26" s="11">
        <f>27631.66*2.3%</f>
        <v>635.52818000000002</v>
      </c>
      <c r="J26" s="11">
        <f>28927.69*2.3%</f>
        <v>665.33686999999998</v>
      </c>
      <c r="K26" s="11">
        <f>31898.96*2.3%</f>
        <v>733.67607999999996</v>
      </c>
      <c r="L26" s="11">
        <f>29685.96*2.3%</f>
        <v>682.77707999999996</v>
      </c>
      <c r="M26" s="11">
        <f>29576.88*2.3%</f>
        <v>680.26823999999999</v>
      </c>
      <c r="N26" s="11">
        <f t="shared" si="17"/>
        <v>8207.3395500000006</v>
      </c>
    </row>
    <row r="27" spans="1:15" ht="23.25" customHeight="1" thickBot="1" x14ac:dyDescent="0.3">
      <c r="A27" s="4" t="s">
        <v>4</v>
      </c>
      <c r="B27" s="11">
        <f>28027.18*3%</f>
        <v>840.81539999999995</v>
      </c>
      <c r="C27" s="11">
        <f>26611.49*3%</f>
        <v>798.34469999999999</v>
      </c>
      <c r="D27" s="11">
        <f>26832.47*3%</f>
        <v>804.97410000000002</v>
      </c>
      <c r="E27" s="11">
        <f>28002.52*3%</f>
        <v>840.07560000000001</v>
      </c>
      <c r="F27" s="11">
        <f>23543.59*3%</f>
        <v>706.30769999999995</v>
      </c>
      <c r="G27" s="11">
        <f>26035.6*3%</f>
        <v>781.06799999999998</v>
      </c>
      <c r="H27" s="11">
        <f>30127.45*3%</f>
        <v>903.82349999999997</v>
      </c>
      <c r="I27" s="11">
        <f>32311.58*3%</f>
        <v>969.34739999999999</v>
      </c>
      <c r="J27" s="11">
        <f>27258.77*3%</f>
        <v>817.76310000000001</v>
      </c>
      <c r="K27" s="11">
        <f>29335.56*3%</f>
        <v>880.06680000000006</v>
      </c>
      <c r="L27" s="11">
        <f>28653.81*3%</f>
        <v>859.61429999999996</v>
      </c>
      <c r="M27" s="11">
        <f>25539.17*3%</f>
        <v>766.17509999999993</v>
      </c>
      <c r="N27" s="11">
        <f t="shared" si="17"/>
        <v>9968.3756999999987</v>
      </c>
    </row>
    <row r="28" spans="1:15" ht="23.25" customHeight="1" thickBot="1" x14ac:dyDescent="0.3">
      <c r="A28" s="4" t="s">
        <v>9</v>
      </c>
      <c r="B28" s="11">
        <v>11334.58</v>
      </c>
      <c r="C28" s="11">
        <v>11334.58</v>
      </c>
      <c r="D28" s="11">
        <v>11334.58</v>
      </c>
      <c r="E28" s="11">
        <v>11334.58</v>
      </c>
      <c r="F28" s="11">
        <v>11334.58</v>
      </c>
      <c r="G28" s="11">
        <v>11334.58</v>
      </c>
      <c r="H28" s="11">
        <v>11334.58</v>
      </c>
      <c r="I28" s="11">
        <v>11334.58</v>
      </c>
      <c r="J28" s="11">
        <v>11334.58</v>
      </c>
      <c r="K28" s="11">
        <f>1531.7*8.5</f>
        <v>13019.45</v>
      </c>
      <c r="L28" s="11">
        <f t="shared" ref="L28:M28" si="18">1531.7*8.5</f>
        <v>13019.45</v>
      </c>
      <c r="M28" s="11">
        <f t="shared" si="18"/>
        <v>13019.45</v>
      </c>
      <c r="N28" s="11">
        <f t="shared" si="17"/>
        <v>141069.57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2142.41+291.13</f>
        <v>2433.54</v>
      </c>
      <c r="G29" s="11">
        <v>0</v>
      </c>
      <c r="H29" s="11">
        <v>0</v>
      </c>
      <c r="I29" s="11">
        <v>0</v>
      </c>
      <c r="J29" s="11">
        <f>3360.03+468.73</f>
        <v>3828.76</v>
      </c>
      <c r="K29" s="11">
        <f>93.43+15.66</f>
        <v>109.09</v>
      </c>
      <c r="L29" s="11">
        <v>0</v>
      </c>
      <c r="M29" s="11">
        <v>0</v>
      </c>
      <c r="N29" s="11">
        <f t="shared" si="17"/>
        <v>6371.39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373.34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373.34</v>
      </c>
    </row>
    <row r="31" spans="1:15" ht="26.25" customHeight="1" thickBot="1" x14ac:dyDescent="0.3">
      <c r="A31" s="4" t="s">
        <v>21</v>
      </c>
      <c r="B31" s="11">
        <v>3320.46</v>
      </c>
      <c r="C31" s="11">
        <v>137.28</v>
      </c>
      <c r="D31" s="11">
        <v>261.69</v>
      </c>
      <c r="E31" s="11">
        <v>124.41</v>
      </c>
      <c r="F31" s="11">
        <v>0</v>
      </c>
      <c r="G31" s="11">
        <v>7181.46</v>
      </c>
      <c r="H31" s="11">
        <v>0</v>
      </c>
      <c r="I31" s="11">
        <v>1296</v>
      </c>
      <c r="J31" s="11">
        <v>1062</v>
      </c>
      <c r="K31" s="11">
        <v>0</v>
      </c>
      <c r="L31" s="11">
        <v>0</v>
      </c>
      <c r="M31" s="11">
        <v>2038.5</v>
      </c>
      <c r="N31" s="11">
        <f t="shared" si="17"/>
        <v>15421.8</v>
      </c>
    </row>
    <row r="32" spans="1:15" ht="26.25" customHeight="1" thickBot="1" x14ac:dyDescent="0.3">
      <c r="A32" s="4" t="s">
        <v>25</v>
      </c>
      <c r="B32" s="11">
        <v>163.91</v>
      </c>
      <c r="C32" s="11">
        <v>163.91</v>
      </c>
      <c r="D32" s="11">
        <v>163.91</v>
      </c>
      <c r="E32" s="11">
        <v>163.91</v>
      </c>
      <c r="F32" s="11">
        <v>163.91</v>
      </c>
      <c r="G32" s="11">
        <v>163.91</v>
      </c>
      <c r="H32" s="11">
        <v>166.84</v>
      </c>
      <c r="I32" s="11">
        <v>166.84</v>
      </c>
      <c r="J32" s="11">
        <v>166.84</v>
      </c>
      <c r="K32" s="11">
        <v>166.84</v>
      </c>
      <c r="L32" s="11">
        <v>166.84</v>
      </c>
      <c r="M32" s="11">
        <v>166.84</v>
      </c>
      <c r="N32" s="11">
        <f t="shared" si="17"/>
        <v>1984.4999999999995</v>
      </c>
    </row>
    <row r="33" spans="1:14" ht="22.5" customHeight="1" thickBot="1" x14ac:dyDescent="0.3">
      <c r="A33" s="4" t="s">
        <v>6</v>
      </c>
      <c r="B33" s="20">
        <f>1531.7*2.34</f>
        <v>3584.1779999999999</v>
      </c>
      <c r="C33" s="20">
        <f t="shared" ref="C33:J33" si="19">1531.7*2.34</f>
        <v>3584.1779999999999</v>
      </c>
      <c r="D33" s="20">
        <f t="shared" si="19"/>
        <v>3584.1779999999999</v>
      </c>
      <c r="E33" s="20">
        <f t="shared" si="19"/>
        <v>3584.1779999999999</v>
      </c>
      <c r="F33" s="20">
        <f t="shared" si="19"/>
        <v>3584.1779999999999</v>
      </c>
      <c r="G33" s="20">
        <f t="shared" si="19"/>
        <v>3584.1779999999999</v>
      </c>
      <c r="H33" s="20">
        <f t="shared" si="19"/>
        <v>3584.1779999999999</v>
      </c>
      <c r="I33" s="20">
        <f t="shared" si="19"/>
        <v>3584.1779999999999</v>
      </c>
      <c r="J33" s="20">
        <f t="shared" si="19"/>
        <v>3584.1779999999999</v>
      </c>
      <c r="K33" s="20">
        <f>1531.7*2.53</f>
        <v>3875.201</v>
      </c>
      <c r="L33" s="20">
        <f t="shared" ref="L33:M33" si="20">1531.7*2.53</f>
        <v>3875.201</v>
      </c>
      <c r="M33" s="20">
        <f t="shared" si="20"/>
        <v>3875.201</v>
      </c>
      <c r="N33" s="11">
        <f t="shared" si="17"/>
        <v>43883.205000000002</v>
      </c>
    </row>
    <row r="34" spans="1:14" ht="22.5" customHeight="1" thickBot="1" x14ac:dyDescent="0.3">
      <c r="A34" s="4" t="s">
        <v>42</v>
      </c>
      <c r="B34" s="11">
        <v>1560</v>
      </c>
      <c r="C34" s="11">
        <f t="shared" ref="C34:H34" si="21">1140+420</f>
        <v>1560</v>
      </c>
      <c r="D34" s="11">
        <f t="shared" si="21"/>
        <v>1560</v>
      </c>
      <c r="E34" s="11">
        <f t="shared" si="21"/>
        <v>1560</v>
      </c>
      <c r="F34" s="11">
        <f t="shared" si="21"/>
        <v>1560</v>
      </c>
      <c r="G34" s="11">
        <f t="shared" si="21"/>
        <v>1560</v>
      </c>
      <c r="H34" s="11">
        <f t="shared" si="21"/>
        <v>1560</v>
      </c>
      <c r="I34" s="11">
        <f>1140+420</f>
        <v>1560</v>
      </c>
      <c r="J34" s="11">
        <f>1140</f>
        <v>1140</v>
      </c>
      <c r="K34" s="11">
        <f>1140</f>
        <v>1140</v>
      </c>
      <c r="L34" s="11">
        <f>1140</f>
        <v>1140</v>
      </c>
      <c r="M34" s="11">
        <f>1140</f>
        <v>1140</v>
      </c>
      <c r="N34" s="11">
        <f t="shared" si="17"/>
        <v>17040</v>
      </c>
    </row>
    <row r="35" spans="1:14" ht="21.75" customHeight="1" thickBot="1" x14ac:dyDescent="0.3">
      <c r="A35" s="4" t="s">
        <v>24</v>
      </c>
      <c r="B35" s="11">
        <v>2005</v>
      </c>
      <c r="C35" s="11">
        <v>1550</v>
      </c>
      <c r="D35" s="11">
        <v>1915</v>
      </c>
      <c r="E35" s="11">
        <v>1850</v>
      </c>
      <c r="F35" s="11">
        <v>1625</v>
      </c>
      <c r="G35" s="11">
        <v>1696</v>
      </c>
      <c r="H35" s="11">
        <v>1625</v>
      </c>
      <c r="I35" s="11">
        <v>1425</v>
      </c>
      <c r="J35" s="11">
        <v>1675</v>
      </c>
      <c r="K35" s="11">
        <v>1825</v>
      </c>
      <c r="L35" s="11">
        <v>1500</v>
      </c>
      <c r="M35" s="11">
        <v>1500</v>
      </c>
      <c r="N35" s="11">
        <f t="shared" si="17"/>
        <v>20191</v>
      </c>
    </row>
    <row r="36" spans="1:14" ht="24" customHeight="1" thickBot="1" x14ac:dyDescent="0.3">
      <c r="A36" s="4" t="s">
        <v>10</v>
      </c>
      <c r="B36" s="11">
        <f>36444.18</f>
        <v>36444.18</v>
      </c>
      <c r="C36" s="11">
        <f>1196.1</f>
        <v>1196.0999999999999</v>
      </c>
      <c r="D36" s="11">
        <f>202</f>
        <v>202</v>
      </c>
      <c r="E36" s="11">
        <v>0</v>
      </c>
      <c r="F36" s="11">
        <f>2038.6+11172</f>
        <v>13210.6</v>
      </c>
      <c r="G36" s="11">
        <f>828.6</f>
        <v>828.6</v>
      </c>
      <c r="H36" s="11">
        <f>4506.1+2770</f>
        <v>7276.1</v>
      </c>
      <c r="I36" s="11">
        <v>0</v>
      </c>
      <c r="J36" s="11">
        <f>1557.7</f>
        <v>1557.7</v>
      </c>
      <c r="K36" s="11">
        <f>1879.3</f>
        <v>1879.3</v>
      </c>
      <c r="L36" s="11">
        <v>0</v>
      </c>
      <c r="M36" s="11">
        <v>0</v>
      </c>
      <c r="N36" s="11">
        <f t="shared" si="17"/>
        <v>62594.579999999994</v>
      </c>
    </row>
    <row r="37" spans="1:14" ht="22.5" customHeight="1" thickBot="1" x14ac:dyDescent="0.3">
      <c r="A37" s="9" t="s">
        <v>22</v>
      </c>
      <c r="B37" s="10">
        <f t="shared" ref="B37:N37" si="22">SUM(B24:B36)</f>
        <v>61034.725699999995</v>
      </c>
      <c r="C37" s="10">
        <f t="shared" si="22"/>
        <v>22139.048989999999</v>
      </c>
      <c r="D37" s="10">
        <f t="shared" si="22"/>
        <v>21941.115019999997</v>
      </c>
      <c r="E37" s="10">
        <f t="shared" si="22"/>
        <v>21210.04408</v>
      </c>
      <c r="F37" s="10">
        <f t="shared" si="22"/>
        <v>36359.26238</v>
      </c>
      <c r="G37" s="10">
        <f t="shared" si="22"/>
        <v>28924.052669999997</v>
      </c>
      <c r="H37" s="10">
        <f t="shared" si="22"/>
        <v>28354.047259999999</v>
      </c>
      <c r="I37" s="10">
        <f t="shared" si="22"/>
        <v>22074.297579999999</v>
      </c>
      <c r="J37" s="10">
        <f t="shared" si="22"/>
        <v>26934.981970000001</v>
      </c>
      <c r="K37" s="10">
        <f t="shared" si="22"/>
        <v>24731.44788</v>
      </c>
      <c r="L37" s="10">
        <f t="shared" si="22"/>
        <v>22346.70638</v>
      </c>
      <c r="M37" s="10">
        <f t="shared" si="22"/>
        <v>24289.258340000004</v>
      </c>
      <c r="N37" s="10">
        <f t="shared" si="22"/>
        <v>340338.98824999999</v>
      </c>
    </row>
    <row r="38" spans="1:14" ht="23.25" customHeight="1" thickBot="1" x14ac:dyDescent="0.3">
      <c r="A38" s="4" t="s">
        <v>5</v>
      </c>
      <c r="B38" s="18">
        <f t="shared" ref="B38:N38" si="23">B15-B37</f>
        <v>-32407.545699999995</v>
      </c>
      <c r="C38" s="18">
        <f t="shared" si="23"/>
        <v>5072.4410099999986</v>
      </c>
      <c r="D38" s="18">
        <f t="shared" si="23"/>
        <v>5491.3549800000001</v>
      </c>
      <c r="E38" s="18">
        <f t="shared" si="23"/>
        <v>7392.4759199999971</v>
      </c>
      <c r="F38" s="18">
        <f t="shared" si="23"/>
        <v>-12215.67238</v>
      </c>
      <c r="G38" s="18">
        <f t="shared" si="23"/>
        <v>-2288.4526700000024</v>
      </c>
      <c r="H38" s="18">
        <f t="shared" si="23"/>
        <v>2373.4027400000014</v>
      </c>
      <c r="I38" s="18">
        <f t="shared" si="23"/>
        <v>10837.282420000003</v>
      </c>
      <c r="J38" s="18">
        <f t="shared" si="23"/>
        <v>1923.7880299999997</v>
      </c>
      <c r="K38" s="18">
        <f t="shared" si="23"/>
        <v>5204.1121200000016</v>
      </c>
      <c r="L38" s="18">
        <f t="shared" si="23"/>
        <v>6907.1036200000017</v>
      </c>
      <c r="M38" s="18">
        <f t="shared" si="23"/>
        <v>1849.9116599999979</v>
      </c>
      <c r="N38" s="14">
        <f t="shared" si="23"/>
        <v>140.20175000000745</v>
      </c>
    </row>
    <row r="39" spans="1:14" ht="23.25" customHeight="1" thickBot="1" x14ac:dyDescent="0.3">
      <c r="A39" s="4" t="s">
        <v>7</v>
      </c>
      <c r="B39" s="14">
        <f t="shared" ref="B39:N39" si="24">B5+B38</f>
        <v>-76050.085699999996</v>
      </c>
      <c r="C39" s="14">
        <f t="shared" si="24"/>
        <v>-70977.644690000001</v>
      </c>
      <c r="D39" s="14">
        <f t="shared" si="24"/>
        <v>-65486.289709999997</v>
      </c>
      <c r="E39" s="14">
        <f t="shared" si="24"/>
        <v>-58093.81379</v>
      </c>
      <c r="F39" s="14">
        <f t="shared" si="24"/>
        <v>-70309.486170000004</v>
      </c>
      <c r="G39" s="14">
        <f t="shared" si="24"/>
        <v>-72597.938840000003</v>
      </c>
      <c r="H39" s="14">
        <f t="shared" si="24"/>
        <v>-70224.536099999998</v>
      </c>
      <c r="I39" s="14">
        <f t="shared" si="24"/>
        <v>-59387.253679999994</v>
      </c>
      <c r="J39" s="14">
        <f t="shared" si="24"/>
        <v>-57463.465649999998</v>
      </c>
      <c r="K39" s="14">
        <f t="shared" si="24"/>
        <v>-52259.353529999993</v>
      </c>
      <c r="L39" s="14">
        <f t="shared" si="24"/>
        <v>-45352.249909999991</v>
      </c>
      <c r="M39" s="14">
        <f t="shared" si="24"/>
        <v>-43502.338249999993</v>
      </c>
      <c r="N39" s="14">
        <f t="shared" si="24"/>
        <v>-43502.338249999993</v>
      </c>
    </row>
    <row r="40" spans="1:14" ht="27" customHeight="1" thickBot="1" x14ac:dyDescent="0.3">
      <c r="A40" s="15" t="s">
        <v>11</v>
      </c>
      <c r="B40" s="19">
        <f>B6+B15-B7</f>
        <v>-58474.47</v>
      </c>
      <c r="C40" s="19">
        <f t="shared" ref="C40:N40" si="25">C6+C15-C7</f>
        <v>-62812.210000000006</v>
      </c>
      <c r="D40" s="19">
        <f t="shared" si="25"/>
        <v>-63745.78</v>
      </c>
      <c r="E40" s="19">
        <f t="shared" si="25"/>
        <v>-64007.020000000004</v>
      </c>
      <c r="F40" s="19">
        <f t="shared" si="25"/>
        <v>-68216.590000000011</v>
      </c>
      <c r="G40" s="19">
        <f t="shared" si="25"/>
        <v>-72243.280000000013</v>
      </c>
      <c r="H40" s="19">
        <f t="shared" si="25"/>
        <v>-76928.950000000012</v>
      </c>
      <c r="I40" s="19">
        <f t="shared" si="25"/>
        <v>-72249.030000000013</v>
      </c>
      <c r="J40" s="19">
        <f t="shared" si="25"/>
        <v>-72917.950000000012</v>
      </c>
      <c r="K40" s="19">
        <f t="shared" si="25"/>
        <v>-75481.350000000006</v>
      </c>
      <c r="L40" s="19">
        <f t="shared" si="25"/>
        <v>-76513.500000000015</v>
      </c>
      <c r="M40" s="19">
        <f t="shared" si="25"/>
        <v>-80551.210000000021</v>
      </c>
      <c r="N40" s="19">
        <f t="shared" si="25"/>
        <v>-80551.210000000021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2022-03-18T05:03:03Z</cp:lastPrinted>
  <dcterms:created xsi:type="dcterms:W3CDTF">2011-06-06T03:25:48Z</dcterms:created>
  <dcterms:modified xsi:type="dcterms:W3CDTF">2022-03-18T05:04:39Z</dcterms:modified>
</cp:coreProperties>
</file>